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tabRatio="867" firstSheet="11"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州对下转移支付预算表09-1" sheetId="13" r:id="rId13"/>
    <sheet name="州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<sst xmlns="http://schemas.openxmlformats.org/spreadsheetml/2006/main" count="7360" uniqueCount="1459">
  <si>
    <t>预算01-1表</t>
  </si>
  <si>
    <t>2025年财务收支预算总表部门</t>
  </si>
  <si>
    <t>单位:元</t>
  </si>
  <si>
    <t>收        入</t>
  </si>
  <si>
    <t>支        出</t>
  </si>
  <si>
    <t>项      目</t>
  </si>
  <si>
    <t>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</si>
  <si>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</si>
  <si>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</si>
  <si>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</si>
  <si>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</si>
  <si>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</si>
  <si>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</si>
  <si>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</si>
  <si>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</si>
  <si>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</si>
  <si>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</si>
  <si>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</si>
  <si>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</si>
  <si>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</si>
  <si>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</si>
  <si>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</si>
  <si>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</si>
  <si>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</si>
  <si>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</si>
  <si>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</si>
  <si>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</si>
  <si>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</si>
  <si>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</si>
  <si>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</si>
  <si>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</si>
  <si>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</si>
  <si>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</si>
  <si>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</si>
  <si>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</si>
  <si>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</si>
  <si>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</si>
  <si>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</si>
  <si>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</si>
  <si>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</si>
  <si>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</si>
  <si>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</si>
  <si>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</si>
  <si>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</si>
  <si>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</si>
  <si>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</si>
  <si>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</si>
  <si>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</si>
  <si>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</si>
  <si>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</si>
  <si>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</si>
  <si>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</si>
  <si>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</si>
  <si>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</si>
  <si>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</si>
  <si>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</si>
  <si>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</si>
  <si>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</si>
  <si>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</si>
  <si>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</si>
  <si>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</si>
  <si>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</si>
  <si>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</si>
  <si>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</si>
  <si>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</si>
  <si>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</si>
  <si>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</si>
  <si>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</si>
  <si>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</si>
  <si>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</si>
  <si>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</si>
  <si>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131001</t>
  </si>
  <si>
    <t>迪庆藏族自治州卫生健康委员会</t>
  </si>
  <si>
    <t>131002</t>
  </si>
  <si>
    <t>迪庆藏族自治州妇幼保健计划生育服务中心</t>
  </si>
  <si>
    <t>131005</t>
  </si>
  <si>
    <t>迪庆藏族自治州卫生计生执法监督局</t>
  </si>
  <si>
    <t>131006</t>
  </si>
  <si>
    <t>迪庆藏族自治州中心血站</t>
  </si>
  <si>
    <t>131007</t>
  </si>
  <si>
    <t>迪庆藏族自治州疾病预防控制中心</t>
  </si>
  <si>
    <t>131008</t>
  </si>
  <si>
    <t>迪庆州藏医院</t>
  </si>
  <si>
    <t>131009</t>
  </si>
  <si>
    <t>迪庆藏族自治州人民医院</t>
  </si>
  <si>
    <t>131010</t>
  </si>
  <si>
    <t>迪庆藏族自治州人民医院云南香格里拉产业园区分院</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</si>
  <si>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</si>
  <si>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</si>
  <si>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</si>
  <si>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</si>
  <si>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</si>
  <si>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</si>
  <si>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</si>
  <si>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</si>
  <si>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</si>
  <si>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</si>
  <si>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</si>
  <si>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</si>
  <si>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</si>
  <si>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</si>
  <si>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</si>
  <si>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20113</t>
  </si>
  <si>
    <t>20199</t>
  </si>
  <si>
    <t>206</t>
  </si>
  <si>
    <t>科学技术支出</t>
  </si>
  <si>
    <t>20604</t>
  </si>
  <si>
    <t>208</t>
  </si>
  <si>
    <t>社会保障和就业支出</t>
  </si>
  <si>
    <t>20805</t>
  </si>
  <si>
    <t>2080505</t>
  </si>
  <si>
    <t>2080506</t>
  </si>
  <si>
    <t>2080599</t>
  </si>
  <si>
    <t>20808</t>
  </si>
  <si>
    <t>2080801</t>
  </si>
  <si>
    <t>210</t>
  </si>
  <si>
    <t>卫生健康支出</t>
  </si>
  <si>
    <t>21001</t>
  </si>
  <si>
    <t>2100101</t>
  </si>
  <si>
    <t>2100199</t>
  </si>
  <si>
    <t>21002</t>
  </si>
  <si>
    <t>2100201</t>
  </si>
  <si>
    <t>2100202</t>
  </si>
  <si>
    <t>2100204</t>
  </si>
  <si>
    <t>21004</t>
  </si>
  <si>
    <t>2100401</t>
  </si>
  <si>
    <t>2100402</t>
  </si>
  <si>
    <t>2100406</t>
  </si>
  <si>
    <t>2100408</t>
  </si>
  <si>
    <t>2100409</t>
  </si>
  <si>
    <t>21007</t>
  </si>
  <si>
    <t>2100716</t>
  </si>
  <si>
    <t>2100717</t>
  </si>
  <si>
    <t>21011</t>
  </si>
  <si>
    <t>2101101</t>
  </si>
  <si>
    <t>2101102</t>
  </si>
  <si>
    <t>2101103</t>
  </si>
  <si>
    <t>2101199</t>
  </si>
  <si>
    <t>21015</t>
  </si>
  <si>
    <t>2101502</t>
  </si>
  <si>
    <t>21017</t>
  </si>
  <si>
    <t>21018</t>
  </si>
  <si>
    <t>21099</t>
  </si>
  <si>
    <t>2109999</t>
  </si>
  <si>
    <t>213</t>
  </si>
  <si>
    <t>农林水支出</t>
  </si>
  <si>
    <t>21305</t>
  </si>
  <si>
    <t>221</t>
  </si>
  <si>
    <t>住房保障支出</t>
  </si>
  <si>
    <t>22102</t>
  </si>
  <si>
    <t>2210201</t>
  </si>
  <si>
    <t>合  计</t>
  </si>
  <si>
    <t>预算02-1表</t>
  </si>
  <si>
    <t>2025年部门财政拨款收支预算总表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</si>
  <si>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</si>
  <si>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</si>
  <si>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</si>
  <si>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</si>
  <si>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</si>
  <si>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</si>
  <si>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</si>
  <si>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</si>
  <si>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</si>
  <si>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</si>
  <si>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</si>
  <si>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</si>
  <si>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</si>
  <si>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</si>
  <si>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</si>
  <si>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</si>
  <si>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</si>
  <si>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</si>
  <si>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</si>
  <si>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</si>
  <si>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</si>
  <si>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</si>
  <si>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</si>
  <si>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</si>
  <si>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</si>
  <si>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</si>
  <si>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</si>
  <si>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</si>
  <si>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</si>
  <si>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</si>
  <si>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</si>
  <si>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</si>
  <si>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</si>
  <si>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</si>
  <si>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</si>
  <si>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</si>
  <si>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</si>
  <si>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</si>
  <si>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</si>
  <si>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</si>
  <si>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</si>
  <si>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</si>
  <si>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</si>
  <si>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</si>
  <si>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</si>
  <si>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</si>
  <si>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商贸事务</t>
  </si>
  <si>
    <t>2011308</t>
  </si>
  <si>
    <t>招商引资</t>
  </si>
  <si>
    <t>其他一般公共服务支出</t>
  </si>
  <si>
    <t>2019999</t>
  </si>
  <si>
    <t>技术研究与开发</t>
  </si>
  <si>
    <t>2060499</t>
  </si>
  <si>
    <t>其他技术研究与开发支出</t>
  </si>
  <si>
    <t>行政事业单位养老支出</t>
  </si>
  <si>
    <t>机关事业单位基本养老保险缴费支出</t>
  </si>
  <si>
    <t>机关事业单位职业年金缴费支出</t>
  </si>
  <si>
    <t>其他行政事业单位养老支出</t>
  </si>
  <si>
    <t>抚恤</t>
  </si>
  <si>
    <t>死亡抚恤</t>
  </si>
  <si>
    <t>卫生健康管理事务</t>
  </si>
  <si>
    <t>行政运行</t>
  </si>
  <si>
    <t>其他卫生健康管理事务支出</t>
  </si>
  <si>
    <t>公立医院</t>
  </si>
  <si>
    <t>综合医院</t>
  </si>
  <si>
    <t>中医（民族）医院</t>
  </si>
  <si>
    <t>职业病防治医院</t>
  </si>
  <si>
    <t>公共卫生</t>
  </si>
  <si>
    <t>疾病预防控制机构</t>
  </si>
  <si>
    <t>卫生监督机构</t>
  </si>
  <si>
    <t>2100403</t>
  </si>
  <si>
    <t>妇幼保健机构</t>
  </si>
  <si>
    <t>采供血机构</t>
  </si>
  <si>
    <t>基本公共卫生服务</t>
  </si>
  <si>
    <t>重大公共卫生服务</t>
  </si>
  <si>
    <t>计划生育事务</t>
  </si>
  <si>
    <t>计划生育机构</t>
  </si>
  <si>
    <t>计划生育服务</t>
  </si>
  <si>
    <t>2100799</t>
  </si>
  <si>
    <t>其他计划生育事务支出</t>
  </si>
  <si>
    <t>行政事业单位医疗</t>
  </si>
  <si>
    <t>行政单位医疗</t>
  </si>
  <si>
    <t>事业单位医疗</t>
  </si>
  <si>
    <t>公务员医疗补助</t>
  </si>
  <si>
    <t>其他行政事业单位医疗支出</t>
  </si>
  <si>
    <t>医疗保障管理事务</t>
  </si>
  <si>
    <t>一般行政管理事务</t>
  </si>
  <si>
    <t>中医药事务</t>
  </si>
  <si>
    <t>2101704</t>
  </si>
  <si>
    <t>中医（民族医）药专项</t>
  </si>
  <si>
    <t>疾病预防控制事务</t>
  </si>
  <si>
    <t>2101899</t>
  </si>
  <si>
    <t>其他疾病预防控制事务支出</t>
  </si>
  <si>
    <t>其他卫生健康支出</t>
  </si>
  <si>
    <t>巩固脱贫攻坚成果衔接乡村振兴</t>
  </si>
  <si>
    <t>2130599</t>
  </si>
  <si>
    <t>其他巩固脱贫攻坚成果衔接乡村振兴支出</t>
  </si>
  <si>
    <t>住房改革支出</t>
  </si>
  <si>
    <t>住房公积金</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</si>
  <si>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</si>
  <si>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</si>
  <si>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</si>
  <si>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</si>
  <si>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</si>
  <si>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</si>
  <si>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</si>
  <si>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</si>
  <si>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</si>
  <si>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</si>
  <si>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</si>
  <si>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</si>
  <si>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</si>
  <si>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</si>
  <si>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</si>
  <si>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</si>
  <si>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</si>
  <si>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</si>
  <si>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</si>
  <si>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</si>
  <si>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</si>
  <si>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</si>
  <si>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</si>
  <si>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</si>
  <si>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</si>
  <si>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</si>
  <si>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533400210000000017763</t>
  </si>
  <si>
    <t>行政人员工资支出</t>
  </si>
  <si>
    <t>30101</t>
  </si>
  <si>
    <t>基本工资</t>
  </si>
  <si>
    <t>533400231100001141983</t>
  </si>
  <si>
    <t>事业人员工资支出</t>
  </si>
  <si>
    <t>30102</t>
  </si>
  <si>
    <t>津贴补贴</t>
  </si>
  <si>
    <t>30103</t>
  </si>
  <si>
    <t>奖金</t>
  </si>
  <si>
    <t>533400231100001413226</t>
  </si>
  <si>
    <t>公务员基础绩效奖</t>
  </si>
  <si>
    <t>30107</t>
  </si>
  <si>
    <t>绩效工资</t>
  </si>
  <si>
    <t>533400241100002152775</t>
  </si>
  <si>
    <t>事业人员规范后绩效奖</t>
  </si>
  <si>
    <t>533400210000000017764</t>
  </si>
  <si>
    <t>社会保障缴费</t>
  </si>
  <si>
    <t>30108</t>
  </si>
  <si>
    <t>机关事业单位基本养老保险缴费</t>
  </si>
  <si>
    <t>30110</t>
  </si>
  <si>
    <t>职工基本医疗保险缴费</t>
  </si>
  <si>
    <t>30111</t>
  </si>
  <si>
    <t>公务员医疗补助缴费</t>
  </si>
  <si>
    <t>30112</t>
  </si>
  <si>
    <t>其他社会保障缴费</t>
  </si>
  <si>
    <t>533400210000000017765</t>
  </si>
  <si>
    <t>30113</t>
  </si>
  <si>
    <t>533400210000000017772</t>
  </si>
  <si>
    <t>一般公用经费</t>
  </si>
  <si>
    <t>30207</t>
  </si>
  <si>
    <t>邮电费</t>
  </si>
  <si>
    <t>533400221100000380115</t>
  </si>
  <si>
    <t>30217</t>
  </si>
  <si>
    <t>30201</t>
  </si>
  <si>
    <t>办公费</t>
  </si>
  <si>
    <t>30211</t>
  </si>
  <si>
    <t>差旅费</t>
  </si>
  <si>
    <t>30239</t>
  </si>
  <si>
    <t>其他交通费用</t>
  </si>
  <si>
    <t>533400231100001413230</t>
  </si>
  <si>
    <t>办公取暖费</t>
  </si>
  <si>
    <t>30208</t>
  </si>
  <si>
    <t>取暖费</t>
  </si>
  <si>
    <t>30206</t>
  </si>
  <si>
    <t>电费</t>
  </si>
  <si>
    <t>533400210000000017771</t>
  </si>
  <si>
    <t>工会经费</t>
  </si>
  <si>
    <t>30228</t>
  </si>
  <si>
    <t>30229</t>
  </si>
  <si>
    <t>福利费</t>
  </si>
  <si>
    <t>533400241100002152778</t>
  </si>
  <si>
    <t>体检费</t>
  </si>
  <si>
    <t>533400210000000017768</t>
  </si>
  <si>
    <t>公务用车运行维护费</t>
  </si>
  <si>
    <t>30231</t>
  </si>
  <si>
    <t>533400210000000017770</t>
  </si>
  <si>
    <t>行政公务交通补贴</t>
  </si>
  <si>
    <t>533400221100000216599</t>
  </si>
  <si>
    <t>公务用车租赁费</t>
  </si>
  <si>
    <t>30299</t>
  </si>
  <si>
    <t>其他商品和服务支出</t>
  </si>
  <si>
    <t>533400251100003558168</t>
  </si>
  <si>
    <t>2025年机关事业单位职工遗属生活补助经费</t>
  </si>
  <si>
    <t>30305</t>
  </si>
  <si>
    <t>生活补助</t>
  </si>
  <si>
    <t>533400210000000017367</t>
  </si>
  <si>
    <t>533400231100001392737</t>
  </si>
  <si>
    <t>533400210000000017368</t>
  </si>
  <si>
    <t>533400210000000017369</t>
  </si>
  <si>
    <t>533400210000000017375</t>
  </si>
  <si>
    <t>533400231100001392752</t>
  </si>
  <si>
    <t>533400210000000017374</t>
  </si>
  <si>
    <t>533400241100002138431</t>
  </si>
  <si>
    <t>533400210000000017371</t>
  </si>
  <si>
    <t>533400210000000017373</t>
  </si>
  <si>
    <t>533400221100000240244</t>
  </si>
  <si>
    <t>533400210000000017236</t>
  </si>
  <si>
    <t>533400231100001414115</t>
  </si>
  <si>
    <t>533400210000000017237</t>
  </si>
  <si>
    <t>533400210000000017238</t>
  </si>
  <si>
    <t>533400210000000017243</t>
  </si>
  <si>
    <t>30205</t>
  </si>
  <si>
    <t>水费</t>
  </si>
  <si>
    <t>533400241100002152147</t>
  </si>
  <si>
    <t>533400231100001414101</t>
  </si>
  <si>
    <t>533400210000000017242</t>
  </si>
  <si>
    <t>533400241100002152148</t>
  </si>
  <si>
    <t>533400210000000017241</t>
  </si>
  <si>
    <t>533400210000000018805</t>
  </si>
  <si>
    <t>533400231100001419954</t>
  </si>
  <si>
    <t>533400210000000018806</t>
  </si>
  <si>
    <t>533400210000000018807</t>
  </si>
  <si>
    <t>533400210000000018839</t>
  </si>
  <si>
    <t>30213</t>
  </si>
  <si>
    <t>维修（护）费</t>
  </si>
  <si>
    <t>31002</t>
  </si>
  <si>
    <t>办公设备购置</t>
  </si>
  <si>
    <t>30226</t>
  </si>
  <si>
    <t>劳务费</t>
  </si>
  <si>
    <t>30227</t>
  </si>
  <si>
    <t>委托业务费</t>
  </si>
  <si>
    <t>533400221100000258506</t>
  </si>
  <si>
    <t>533400231100001419945</t>
  </si>
  <si>
    <t>533400210000000018838</t>
  </si>
  <si>
    <t>533400241100002149957</t>
  </si>
  <si>
    <t>533400210000000018836</t>
  </si>
  <si>
    <t>533400210000000018365</t>
  </si>
  <si>
    <t>533400231100001407227</t>
  </si>
  <si>
    <t>533400210000000018366</t>
  </si>
  <si>
    <t>30109</t>
  </si>
  <si>
    <t>职业年金缴费</t>
  </si>
  <si>
    <t>533400210000000018367</t>
  </si>
  <si>
    <t>533400231100001407228</t>
  </si>
  <si>
    <t>533400210000000018372</t>
  </si>
  <si>
    <t>533400210000000018373</t>
  </si>
  <si>
    <t>533400241100002132666</t>
  </si>
  <si>
    <t>533400251100003552726</t>
  </si>
  <si>
    <t>迪庆州人民医院公车运维资金</t>
  </si>
  <si>
    <t>533400251100003552906</t>
  </si>
  <si>
    <t>迪庆州人民医院专用材料支出经费</t>
  </si>
  <si>
    <t>30218</t>
  </si>
  <si>
    <t>专用材料费</t>
  </si>
  <si>
    <t>533400251100003553045</t>
  </si>
  <si>
    <t>迪庆州人民医院编外人员工资经费</t>
  </si>
  <si>
    <t>533400251100003553080</t>
  </si>
  <si>
    <t>迪庆州人民医院事业工作人员绩效工资经费</t>
  </si>
  <si>
    <t>30399</t>
  </si>
  <si>
    <t>其他对个人和家庭的补助</t>
  </si>
  <si>
    <t>533400251100003553211</t>
  </si>
  <si>
    <t>迪庆州人民医院劳务派遣人员工资经费</t>
  </si>
  <si>
    <t>533400251100003553227</t>
  </si>
  <si>
    <t>迪庆州人民医院自有资金保障10%人员经费</t>
  </si>
  <si>
    <t>533400251100003553285</t>
  </si>
  <si>
    <t>迪庆州人民医院大型设备维护经费</t>
  </si>
  <si>
    <t>39999</t>
  </si>
  <si>
    <t>533400251100003553298</t>
  </si>
  <si>
    <t>迪庆州人民医院公用支出经费</t>
  </si>
  <si>
    <t>30216</t>
  </si>
  <si>
    <t>培训费</t>
  </si>
  <si>
    <t>533400210000000018858</t>
  </si>
  <si>
    <t>533400231100001403396</t>
  </si>
  <si>
    <t>533400210000000018766</t>
  </si>
  <si>
    <t>533400210000000018767</t>
  </si>
  <si>
    <t>533400231100001403411</t>
  </si>
  <si>
    <t>533400210000000018770</t>
  </si>
  <si>
    <t>533400210000000018771</t>
  </si>
  <si>
    <t>533400241100002155241</t>
  </si>
  <si>
    <t>533400241100002143758</t>
  </si>
  <si>
    <t>遗属人员生活补助经费</t>
  </si>
  <si>
    <t>533400241100002150380</t>
  </si>
  <si>
    <t>其余人员（71人）差额工资福利支出及院内绩效经费</t>
  </si>
  <si>
    <t>533400241100002151011</t>
  </si>
  <si>
    <t>其余71人社保差额部分及编外人员社保经费</t>
  </si>
  <si>
    <t>533400241100002151784</t>
  </si>
  <si>
    <t>其余71人住房公积金及编外人员公积金经费</t>
  </si>
  <si>
    <t>533400241100002151899</t>
  </si>
  <si>
    <t>编外人员工资及绩效经费</t>
  </si>
  <si>
    <t>30199</t>
  </si>
  <si>
    <t>其他工资福利支出</t>
  </si>
  <si>
    <t>533400241100002154099</t>
  </si>
  <si>
    <t>公务用车运行经费</t>
  </si>
  <si>
    <t>31099</t>
  </si>
  <si>
    <t>其他资本性支出</t>
  </si>
  <si>
    <t>533400241100002154446</t>
  </si>
  <si>
    <t>部门接待支出经费</t>
  </si>
  <si>
    <t>533400241100002154472</t>
  </si>
  <si>
    <t>工会经费自有资金</t>
  </si>
  <si>
    <t>533400210000000017711</t>
  </si>
  <si>
    <t>533400231100001413957</t>
  </si>
  <si>
    <t>533400210000000017712</t>
  </si>
  <si>
    <t>533400210000000017713</t>
  </si>
  <si>
    <t>533400231100001413931</t>
  </si>
  <si>
    <t>533400210000000017717</t>
  </si>
  <si>
    <t>533400210000000017718</t>
  </si>
  <si>
    <t>533400241100002130416</t>
  </si>
  <si>
    <t>533400210000000017268</t>
  </si>
  <si>
    <t>533400231100001394753</t>
  </si>
  <si>
    <t>533400210000000017269</t>
  </si>
  <si>
    <t>533400210000000017270</t>
  </si>
  <si>
    <t>533400210000000019165</t>
  </si>
  <si>
    <t>533400231100001394754</t>
  </si>
  <si>
    <t>533400210000000019164</t>
  </si>
  <si>
    <t>533400241100002130687</t>
  </si>
  <si>
    <t>533400210000000017273</t>
  </si>
  <si>
    <t>预算05-1表</t>
  </si>
  <si>
    <t>2025年部门项目支出预算表</t>
  </si>
  <si>
    <t>项目分类</t>
  </si>
  <si>
    <t>项目单位</t>
  </si>
  <si>
    <t>本年拨款</t>
  </si>
  <si>
    <t>其中：本次下达</t>
  </si>
  <si>
    <t>2023年第五批医疗卫生事业高质量发展三年行动计划资金</t>
  </si>
  <si>
    <t>事业发展类</t>
  </si>
  <si>
    <t>533400241100002822497</t>
  </si>
  <si>
    <t>30214</t>
  </si>
  <si>
    <t>租赁费</t>
  </si>
  <si>
    <t>2024年基本公共服务职业病防治中央补助结算经费</t>
  </si>
  <si>
    <t>专项业务类</t>
  </si>
  <si>
    <t>533400241100003089605</t>
  </si>
  <si>
    <t>2024年基本公共卫生服务项目医疗卫生应急中央结算资金</t>
  </si>
  <si>
    <t>533400241100003089329</t>
  </si>
  <si>
    <t>2024年疾控机构医疗服务与保障能力提升项目资金</t>
  </si>
  <si>
    <t>533400241100002813919</t>
  </si>
  <si>
    <t>艾滋病防治项目州级对下专项补助资金</t>
  </si>
  <si>
    <t>民生类</t>
  </si>
  <si>
    <t>533400221100000245708</t>
  </si>
  <si>
    <t>迪庆州卫生专业技术藏医中级评审、省级高级评审、基层高级职称、三区三州定向评审专项资金</t>
  </si>
  <si>
    <t>533400210000000017366</t>
  </si>
  <si>
    <t>关爱妇女儿童健康行动项目补助资金</t>
  </si>
  <si>
    <t>533400210000000017557</t>
  </si>
  <si>
    <t>国家医师资格、卫生专业技术、护士执业资格、医师定期考核确有人才考试考务工作经费</t>
  </si>
  <si>
    <t>533400210000000017433</t>
  </si>
  <si>
    <t>基本公共卫生服务项目考核经费</t>
  </si>
  <si>
    <t>533400210000000017898</t>
  </si>
  <si>
    <t>基本公共卫生服务项目州级补助资金</t>
  </si>
  <si>
    <t>533400210000000017336</t>
  </si>
  <si>
    <t>基层卫生服务能力提升项目经费</t>
  </si>
  <si>
    <t>533400221100000237099</t>
  </si>
  <si>
    <t>基层医疗卫生机构实施基本药物制度及乡村医生州级专项补助资金</t>
  </si>
  <si>
    <t>533400210000000017304</t>
  </si>
  <si>
    <t>疾病预防控制及防治艾滋病专项项目资金</t>
  </si>
  <si>
    <t>533400210000000017471</t>
  </si>
  <si>
    <t>30215</t>
  </si>
  <si>
    <t>会议费</t>
  </si>
  <si>
    <t>疾病预防控制项目对下补助资金</t>
  </si>
  <si>
    <t>533400221100000245916</t>
  </si>
  <si>
    <t>计划生育事业发展州级财政补助资金</t>
  </si>
  <si>
    <t>533400211100000107834</t>
  </si>
  <si>
    <t>健康环境促进行动项目资金</t>
  </si>
  <si>
    <t>533400241100002833325</t>
  </si>
  <si>
    <t>健康知识普及行动及控烟行动资金</t>
  </si>
  <si>
    <t>533400241100002826874</t>
  </si>
  <si>
    <t>建档立卡家庭医生签约服务个人缴费州级补助资金</t>
  </si>
  <si>
    <t>533400210000000017337</t>
  </si>
  <si>
    <t>农民健康工程农家卫生员专项补助资金</t>
  </si>
  <si>
    <t>533400210000000017335</t>
  </si>
  <si>
    <t>全州卫生事业发展综合保障项目经费</t>
  </si>
  <si>
    <t>533400241100002146038</t>
  </si>
  <si>
    <t>严重精神障碍患者监护人”以奖代补“补助资金</t>
  </si>
  <si>
    <t>533400231100001123276</t>
  </si>
  <si>
    <t>医疗废物处置州级补助资金</t>
  </si>
  <si>
    <t>533400231100001123369</t>
  </si>
  <si>
    <t>招商引资工作经费</t>
  </si>
  <si>
    <t>533400241100002979409</t>
  </si>
  <si>
    <t>惠民实事妇幼项目专项资金</t>
  </si>
  <si>
    <t>533400210000000017518</t>
  </si>
  <si>
    <t>健康云南考核以奖代补资金</t>
  </si>
  <si>
    <t>533400241100002822376</t>
  </si>
  <si>
    <t>推广使用安全套防治艾滋病工程工作建设项目专项资金</t>
  </si>
  <si>
    <t>533400210000000017470</t>
  </si>
  <si>
    <t>消除艾滋病、梅毒和乙肝母婴传播专项经费</t>
  </si>
  <si>
    <t>533400241100002135789</t>
  </si>
  <si>
    <t>2024年基本公共卫生服务项目中央结算补助资金</t>
  </si>
  <si>
    <t>533400241100003071987</t>
  </si>
  <si>
    <t>2024年重大传染病防控中央补助资金</t>
  </si>
  <si>
    <t>533400241100002863298</t>
  </si>
  <si>
    <t>卫生监督执法经费</t>
  </si>
  <si>
    <t>533400210000000017248</t>
  </si>
  <si>
    <t>饮用水卫生监督经费</t>
  </si>
  <si>
    <t>533400210000000017261</t>
  </si>
  <si>
    <t>2024年第三批医疗卫生事业高质量发展三年行动计划资金</t>
  </si>
  <si>
    <t>533400241100003252017</t>
  </si>
  <si>
    <t>31003</t>
  </si>
  <si>
    <t>专用设备购置</t>
  </si>
  <si>
    <t>31013</t>
  </si>
  <si>
    <t>公务用车购置</t>
  </si>
  <si>
    <t>533400241100002845675</t>
  </si>
  <si>
    <t>31007</t>
  </si>
  <si>
    <t>信息网络及软件购置更新</t>
  </si>
  <si>
    <t>核酸检测经费</t>
  </si>
  <si>
    <t>533400210000000017291</t>
  </si>
  <si>
    <t>无偿献血宣传经费</t>
  </si>
  <si>
    <t>533400210000000017287</t>
  </si>
  <si>
    <t>血液补偿经费</t>
  </si>
  <si>
    <t>533400210000000017294</t>
  </si>
  <si>
    <t>血液成本经费</t>
  </si>
  <si>
    <t>533400210000000017296</t>
  </si>
  <si>
    <t>2024年度重大传染病防控中央补助资金</t>
  </si>
  <si>
    <t>533400241100002847296</t>
  </si>
  <si>
    <t>艾滋病防治项目经费</t>
  </si>
  <si>
    <t>533400251100003520789</t>
  </si>
  <si>
    <t>德国贷款还贷项目专项资金</t>
  </si>
  <si>
    <t>533400210000000018171</t>
  </si>
  <si>
    <t>第二批医疗卫生事业高质量发展三年行动计划资金</t>
  </si>
  <si>
    <t>533400241100003163463</t>
  </si>
  <si>
    <t>30202</t>
  </si>
  <si>
    <t>印刷费</t>
  </si>
  <si>
    <t>基本公共卫生服务项目中央结算补助资金</t>
  </si>
  <si>
    <t>533400241100003079659</t>
  </si>
  <si>
    <t>基本公共卫生服务之卫生监督协管支出资金</t>
  </si>
  <si>
    <t>533400210000000018622</t>
  </si>
  <si>
    <t>计划免疫、疾病预防控制专项资金</t>
  </si>
  <si>
    <t>533400210000000018615</t>
  </si>
  <si>
    <t>533400241100002847283</t>
  </si>
  <si>
    <t>结核病防治专项资金</t>
  </si>
  <si>
    <t>533400210000000018610</t>
  </si>
  <si>
    <t>慢性非传染病监测与防治专项资金</t>
  </si>
  <si>
    <t>533400210000000018618</t>
  </si>
  <si>
    <t>禽流感外环境监测项目专项资金</t>
  </si>
  <si>
    <t>533400210000000018621</t>
  </si>
  <si>
    <t>食品安全风险监测专项资金</t>
  </si>
  <si>
    <t>533400210000000018616</t>
  </si>
  <si>
    <t>鼠疫防治专项资金</t>
  </si>
  <si>
    <t>533400210000000018184</t>
  </si>
  <si>
    <t>水质监测项目经费</t>
  </si>
  <si>
    <t>533400241100002150248</t>
  </si>
  <si>
    <t>重大公共卫生服务结算补助（结核、包虫、慢病、疾控监测）经费</t>
  </si>
  <si>
    <t>533400241100003188701</t>
  </si>
  <si>
    <t>重大公共卫生服务结算补助资金</t>
  </si>
  <si>
    <t>533400241100003163424</t>
  </si>
  <si>
    <t>重点寄生虫、虫煤病防治专项资金</t>
  </si>
  <si>
    <t>533400210000000018619</t>
  </si>
  <si>
    <t>包装材料等采购经费</t>
  </si>
  <si>
    <t>其他运转类</t>
  </si>
  <si>
    <t>533400241100002155077</t>
  </si>
  <si>
    <t>迪庆藏医药防治优势病种特色诊疗技术规范化及经典方剂二次开发研究资金</t>
  </si>
  <si>
    <t>533400241100003346280</t>
  </si>
  <si>
    <t>迪庆藏族自治州藏医院2024年沪滇帮扶医疗综合服务能力提升建设项目资金</t>
  </si>
  <si>
    <t>533400241100003009103</t>
  </si>
  <si>
    <t>迪庆藏族自治州藏医院中医药适宜技术推广中心建设经费</t>
  </si>
  <si>
    <t>533400241100003195182</t>
  </si>
  <si>
    <t>迪庆州藏医院保洁服务外包经费</t>
  </si>
  <si>
    <t>533400221100001138445</t>
  </si>
  <si>
    <t>30209</t>
  </si>
  <si>
    <t>物业管理费</t>
  </si>
  <si>
    <t>迪庆州藏医院儿科建设项目资金</t>
  </si>
  <si>
    <t>533400241100003335256</t>
  </si>
  <si>
    <t>30903</t>
  </si>
  <si>
    <t>30905</t>
  </si>
  <si>
    <t>基础设施建设</t>
  </si>
  <si>
    <t>迪庆州藏医院国家优势专科骨伤科建设实施方案资金</t>
  </si>
  <si>
    <t>533400241100003089206</t>
  </si>
  <si>
    <t>31006</t>
  </si>
  <si>
    <t>大型修缮</t>
  </si>
  <si>
    <t>迪庆州藏医院提标扩能建设项目前期工作经费</t>
  </si>
  <si>
    <t>533400241100003014007</t>
  </si>
  <si>
    <t>30901</t>
  </si>
  <si>
    <t>房屋建筑物购建</t>
  </si>
  <si>
    <t>各类设备维修维护及低值易耗品采购经费</t>
  </si>
  <si>
    <t>533400241100002155075</t>
  </si>
  <si>
    <t>基层名老中医药专家传承工作室建设经费</t>
  </si>
  <si>
    <t>533400241100003278224</t>
  </si>
  <si>
    <t>基于虚拟现实技术的多方言健康宣教在减少少数民族患者术前焦虑中的应用研究经费</t>
  </si>
  <si>
    <t>533400241100003351827</t>
  </si>
  <si>
    <t>全国老药工传承工作室经费</t>
  </si>
  <si>
    <t>533400241100003335510</t>
  </si>
  <si>
    <t>日常公用经费自有资金</t>
  </si>
  <si>
    <t>533400241100002154582</t>
  </si>
  <si>
    <t>上海援滇医疗人员保障经费</t>
  </si>
  <si>
    <t>533400241100003206163</t>
  </si>
  <si>
    <t>药品等采购经费</t>
  </si>
  <si>
    <t>533400241100002155094</t>
  </si>
  <si>
    <t>中藏医治未病健康促进行动项目资金</t>
  </si>
  <si>
    <t>533400241100002849665</t>
  </si>
  <si>
    <t>2024年第二批医疗卫生事业高质量发展三年行动计划资金</t>
  </si>
  <si>
    <t>533400241100003208979</t>
  </si>
  <si>
    <t>2024年第一批省预算内前期工作经费</t>
  </si>
  <si>
    <t>533400241100003012305</t>
  </si>
  <si>
    <t>2024年省级防治艾滋病政府购买社会组织服务项目经费</t>
  </si>
  <si>
    <t>533400241100003209200</t>
  </si>
  <si>
    <t>2024年卫生健康事业发展省对下补助资金</t>
  </si>
  <si>
    <t>533400241100003167794</t>
  </si>
  <si>
    <t>2024年下半年重大公共卫生服务结算补助资金</t>
  </si>
  <si>
    <t>533400241100003174754</t>
  </si>
  <si>
    <t>2024年医疗服务与保障能力提升补助资金</t>
  </si>
  <si>
    <t>533400241100002828811</t>
  </si>
  <si>
    <t>2024年医疗服务与保障能力提升结算补助资金</t>
  </si>
  <si>
    <t>533400241100003089564</t>
  </si>
  <si>
    <t>533400241100002964729</t>
  </si>
  <si>
    <t>高原阻塞性睡眠呼吸暂停综合征数智管理研究资金</t>
  </si>
  <si>
    <t>533400241100003358196</t>
  </si>
  <si>
    <t>下达健康云南以奖代补资金</t>
  </si>
  <si>
    <t>533400241100002965015</t>
  </si>
  <si>
    <t>产业园区物业管理资金</t>
  </si>
  <si>
    <t>533400251100003554750</t>
  </si>
  <si>
    <t>公务用车运行保障经费</t>
  </si>
  <si>
    <t>533400251100003567926</t>
  </si>
  <si>
    <t>设备购置经费</t>
  </si>
  <si>
    <t>533400251100003567582</t>
  </si>
  <si>
    <t>医院购买打印纸经费</t>
  </si>
  <si>
    <t>533400251100003568347</t>
  </si>
  <si>
    <t>医院基本运行保障人员经费</t>
  </si>
  <si>
    <t>533400251100003558950</t>
  </si>
  <si>
    <t>医院基本运行保障资金</t>
  </si>
  <si>
    <t>533400251100003554665</t>
  </si>
  <si>
    <t>医院药品购买经费</t>
  </si>
  <si>
    <t>533400251100003568667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</si>
  <si>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</si>
  <si>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</si>
  <si>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</si>
  <si>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</si>
  <si>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</si>
  <si>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</si>
  <si>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</si>
  <si>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</si>
  <si>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</si>
  <si>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</si>
  <si>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</si>
  <si>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</si>
  <si>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加强全州各级各类医疗卫生机构医疗废物源头管理水平，提高基层医疗卫生机构医疗废物集中管理水平，防止出现医疗废物随意丢弃、非法买卖等违法行为，实现医疗废物的收集、储存、运输和处置的全过程痕迹管理，全面提升基层医疗卫生机构医疗废物转运及处置率，缩短医疗废物储存转运时限，防止疾病传播，保护生态环境和群众身体健康。</t>
  </si>
  <si>
    <t>产出指标</t>
  </si>
  <si>
    <t>质量指标</t>
  </si>
  <si>
    <t>医疗废物转运及时率</t>
  </si>
  <si>
    <t>&gt;=</t>
  </si>
  <si>
    <t>90</t>
  </si>
  <si>
    <t>%</t>
  </si>
  <si>
    <t>定量指标</t>
  </si>
  <si>
    <t>效益指标</t>
  </si>
  <si>
    <t>社会效益</t>
  </si>
  <si>
    <t>医疗机构对医疗废物处置公司服务投诉件数</t>
  </si>
  <si>
    <t>&lt;=</t>
  </si>
  <si>
    <t>件</t>
  </si>
  <si>
    <t>生态效益</t>
  </si>
  <si>
    <t>医疗废物处置率</t>
  </si>
  <si>
    <t>=</t>
  </si>
  <si>
    <t>100</t>
  </si>
  <si>
    <t>医疗废物收集率</t>
  </si>
  <si>
    <t>满意度指标</t>
  </si>
  <si>
    <t>服务对象满意度</t>
  </si>
  <si>
    <t>医疗机构对医疗废物处置公司服务满意度</t>
  </si>
  <si>
    <t>80</t>
  </si>
  <si>
    <t>2025年能够组织开展并完成2024年迪庆州卫生专业技术人员的高级职称评审推荐、藏医中级职称评审、云南省基层高级职称评审和“三区三州”定向评审工作。各评审委员能按照2023年评审工作计划，按时完成评审工作任务。</t>
  </si>
  <si>
    <t>数量指标</t>
  </si>
  <si>
    <t>完成专业技术职称申报人员数量</t>
  </si>
  <si>
    <t>150</t>
  </si>
  <si>
    <t>人次</t>
  </si>
  <si>
    <t>完成年度高中级职称申报人员资格审核和评审工作</t>
  </si>
  <si>
    <t>加强卫生人才能力提升</t>
  </si>
  <si>
    <t>60</t>
  </si>
  <si>
    <t>定性指标</t>
  </si>
  <si>
    <t>反映专业技术职称申报人员能力水平</t>
  </si>
  <si>
    <t>时效指标</t>
  </si>
  <si>
    <t>完成年度评审工作及时率</t>
  </si>
  <si>
    <t>反映职称评审工作的及时性</t>
  </si>
  <si>
    <t>经济效益</t>
  </si>
  <si>
    <t>完成年度专业技术人员职称评审，工资增加</t>
  </si>
  <si>
    <t>500</t>
  </si>
  <si>
    <t>元</t>
  </si>
  <si>
    <t>年度申报中级、高级职称评审人员通过评审，聘用后增加工资，提高专业技术人员待遇水平。</t>
  </si>
  <si>
    <t>专业技术职称申报人员满意度</t>
  </si>
  <si>
    <t>反映专业技术职称申报人员的满意程度。</t>
  </si>
  <si>
    <t>1.着力提高州和县（市）两级综合服务能力。一是要加强州人民医院和州藏医院建设。全力推进州人民医院三甲复审迎检准备。持续推进州藏医院骨伤科、哲仲病科（风湿科）、脑病科等重点专科建设，提升综合服务能力。二是加强县级医院建设。到2025年计划在三县（市）人民医院打造3个州县级临床重点专科。三是加强医师队伍建设。组织好职业医师资格考试考前培训相关工作。四是提升院前急救能力。完善建立全州院前急救调度指挥系统，更新配备救护车以及相关车载设备，实现全州“120”急救平台统一指挥、统一调度、统一管理。
2.推进头疼脑热在乡镇村解决。一是加强乡（镇）卫生院建设。在全州遴选3个中心乡（镇）卫生院实施提质建设，打造基本达到县级医院服务水平的县域片区医疗服务中心。在各乡（镇）卫生院建设5个省级、5个州级基层心脑血管救治站，提升急诊急救能力。二是加强村（社区）卫生室建设。确保1个卫生室有2名村医，杜绝出现村级医疗服务“空白点”。同时不断提升基础设施建设、设备配备、管理保障能力水平，加强乡村医生队伍建设管理，全面落实乡村医生养老保险政策，着力推动“小病就地解决”。
3.运用好滇沪、昆迪帮扶力量。充分利用上海、昆明、曲靖、玉溪对口帮扶机制和远程会诊，着力解决群众“看病贵”的问题。一是逐步建立州、县（市）、乡（镇）医疗远程会诊信息平台，实现广大群众在州内就可以享受到省内外三甲医院优质医疗资源的服务需求。二是建立完善重大疑难疾病“点对点”邀请省内外专家到迪开展诊疗服务机制，实现群众在“家门口”就能看好病，减少就医成本。三是充分利用广播电视台和新媒体，及时发布推送省内外专家到迪坐诊和支援的信息，同时用足用好省内外医疗专家“传帮带教”，推动全州医疗卫生服务质量和水平的提升。
4.持续深化医防协同融合。到2025年底，力争全州建设2个产前诊断、儿童保健、妇幼保健等特色专科，更好服务妇女儿童健康新需求，切实降低全州危重儿童病死率和致残率。
5.加强重大疫情防控救治体系建设。确保2025年前全州域内达到消除麻风病危害标准，加大推进艾滋病、丙肝、梅毒、包虫病主动监测、规范治疗和随访管理，持续巩固消除疟疾成果。
6.大力提升健康环境。到2025年底，每个县市建成2个以上国家卫生乡（镇）、8个健康村、1所健康学校；全州所有乡（镇）创建为省级卫生乡（镇），省级卫生村比例达到80%以上。</t>
  </si>
  <si>
    <t>医养结合示范机构建设</t>
  </si>
  <si>
    <t>1.00</t>
  </si>
  <si>
    <t>个</t>
  </si>
  <si>
    <t>反映年内完成一个医养结合示范机构创建</t>
  </si>
  <si>
    <t>开展卫生健康领域综合督查</t>
  </si>
  <si>
    <t>次</t>
  </si>
  <si>
    <t>反映卫生健康领域综合督查工作开展情况</t>
  </si>
  <si>
    <t>农村孕产妇住院分娩率</t>
  </si>
  <si>
    <t>97</t>
  </si>
  <si>
    <t>反映着力推进全州妇幼健康工作，农村孕产妇住院分娩率</t>
  </si>
  <si>
    <t>孕产妇系统管理率</t>
  </si>
  <si>
    <t>76</t>
  </si>
  <si>
    <t>反映孕产妇系统管理率</t>
  </si>
  <si>
    <t>卫生健康事业保障时间</t>
  </si>
  <si>
    <t>年</t>
  </si>
  <si>
    <t>全州卫生健康事业完成时间</t>
  </si>
  <si>
    <t>满足老年人健康养老服务需求</t>
  </si>
  <si>
    <t>上年</t>
  </si>
  <si>
    <t>人</t>
  </si>
  <si>
    <t>反映医养结合机构建设进一步满足老年人健康养老服务需求</t>
  </si>
  <si>
    <t>2024年全州卫生健康综合保障水平</t>
  </si>
  <si>
    <t>反映卫生健康事业综合保障能力</t>
  </si>
  <si>
    <t>群众满意度</t>
  </si>
  <si>
    <t>85</t>
  </si>
  <si>
    <t>反映群众满意度</t>
  </si>
  <si>
    <t>按照年度完成“优质服务基层行”活动、等级评审、“一站一中心”建设复核工作。</t>
  </si>
  <si>
    <t>创建甲级卫生院</t>
  </si>
  <si>
    <t>2023年完成乡镇卫生院甲级卫生院复核工作</t>
  </si>
  <si>
    <t>“一站一中心”建设</t>
  </si>
  <si>
    <t>5个乡镇卫生院建设完成“一站一中心”</t>
  </si>
  <si>
    <t>甲级乡镇卫生院复核完成率</t>
  </si>
  <si>
    <t>反映检查工作的执行情况。
检查任务完成率=实际完成检查（核查）任务数/计划完成检查（核查）任务数*100%</t>
  </si>
  <si>
    <t>“一站一中心”建设复核完成率</t>
  </si>
  <si>
    <t>反映检查（核查）工作覆盖面情况。
检查（核查）覆盖率=实际完成检查（核查）覆盖面/检查（核查）计划覆盖面*100%</t>
  </si>
  <si>
    <t>基层卫生服务能力</t>
  </si>
  <si>
    <t>逐年提升</t>
  </si>
  <si>
    <t>按照每年基层卫生服务能力提升情况</t>
  </si>
  <si>
    <t>针对到基层医疗机构就医的群众的满意度</t>
  </si>
  <si>
    <t>反映服务对象对检查核查工作的整体满意情况。</t>
  </si>
  <si>
    <t>适龄人群国家免疫规划疫苗接种率≥90%；报告发现的结核病患者（包括耐多药结核病患者）管理率≥90%；65岁以上老年人健康管理率≥65%；中医药健康管理服务目标人群覆盖率≥45%；居民健康档案规范化电子建档率≥75%；高血压患者规范管理率≥60%；糖尿病患者规范管理率≥60%；居民健康保健意识和健康知识知晓率逐步提高。</t>
  </si>
  <si>
    <t>居民电子健康档案建档率</t>
  </si>
  <si>
    <t>反映获补助人员、企业的数量情况，也适用补贴、资助等形式的补助。</t>
  </si>
  <si>
    <t>适龄人群国家免疫规划疫苗接种率</t>
  </si>
  <si>
    <t>反映补助政策的宣传力度情况。即通过门户网站、报刊、通信、电视、户外广告等对补助政策进行宣传的次数。</t>
  </si>
  <si>
    <t>高血压患者规范管理率</t>
  </si>
  <si>
    <t>反映获补助对象认定的准确性情况。
获补对象准确率=抽检符合标准的补助对象数/抽检实际补助对象数*100%</t>
  </si>
  <si>
    <t>二型糖尿病患者规范管理率</t>
  </si>
  <si>
    <t>反映补助准确发放的情况。
补助兑现准确率=补助兑付额/应付额*100%</t>
  </si>
  <si>
    <t>严重精神障碍患者规范管理率</t>
  </si>
  <si>
    <t>反映补助资金社会化发放的比例情况。
补助社会化发放率=采用社会化发放的补助资金数/发放补助资金总额*100%</t>
  </si>
  <si>
    <t>结核病患者规范管理率</t>
  </si>
  <si>
    <t>获补覆盖率=实际获得补助人数（企业数）/申请符合标准人数（企业数）*100%</t>
  </si>
  <si>
    <t>产后访视率</t>
  </si>
  <si>
    <t>反映补助事项在特定办事大厅、官网、媒体或其他渠道按规定进行公示的情况。补助事项公示度
=按规定公式事项/按规定公示事项*100%
补助事项公示度=按规定公布事项/按规定应公布事项*100%</t>
  </si>
  <si>
    <t>城乡居民公共卫生差距</t>
  </si>
  <si>
    <t>逐步缩小</t>
  </si>
  <si>
    <t>反映补助政策的宣传效果情况。
政策知晓率=调查中补助政策知晓人数/调查总人数*100%</t>
  </si>
  <si>
    <t>公共卫生均等化水平不断提高</t>
  </si>
  <si>
    <t>中长期</t>
  </si>
  <si>
    <t>反映补助促进受助对象生活状况改善的情况。</t>
  </si>
  <si>
    <t>服务对象（城镇居民、农村）满意度</t>
  </si>
  <si>
    <t>逐步提高</t>
  </si>
  <si>
    <t>反映获补助受益对象的满意程度。</t>
  </si>
  <si>
    <t xml:space="preserve">严格按照2025年国家以及省卫生人才交流中心关于国家医师资格考试考务工作通知要求及2025年云南省医师资格考试计划时间日程表，按照考生报名人数协调考场、安装机考程序、认真监考，严格认真开展2025年国家医师资格考试考务工作，合理支付考务人员劳务费，按照要求完成2025年考试考务工作任务。
 </t>
  </si>
  <si>
    <t>组织实施医考、卫考、护考、定考共8次</t>
  </si>
  <si>
    <t>完成</t>
  </si>
  <si>
    <t>按照国家和省级要求及时组织实施</t>
  </si>
  <si>
    <t>考试期间不发生重特大泄密事件</t>
  </si>
  <si>
    <t>及时组织实施率</t>
  </si>
  <si>
    <t>逐步提升全州医护人员持证上岗率</t>
  </si>
  <si>
    <t>较上一年提高</t>
  </si>
  <si>
    <t>全州医护人员注册率逐年增多</t>
  </si>
  <si>
    <t>医护人员满意度</t>
  </si>
  <si>
    <t>70</t>
  </si>
  <si>
    <t>医护人员对考试组织实施的满意度逐年提升</t>
  </si>
  <si>
    <t>以“创新、协调、绿色、开放、共享”五大发展理念统领新一轮艾滋病防治工作，进一步完善政府组织领导，部门各负其责，全社会共同参与的工作机制，坚持预防为主、防治结合、依法防治、科学防治的原则，强化综合治理、分类指导，突出重点、攻坚克难，全面有效地落实各项防治措施，促进全州跨越式发展，建设更加健康稳定的社会环境。1、防治艾滋病政策宣传活动一年2次；2、防治艾滋病知识培训一年2次；3、培训参训率、出勤率、合格率达95%；4、社会大众（学生、老年人、流动人口）防治艾滋病政策知晓率达95%。</t>
  </si>
  <si>
    <t>政策宣传次数</t>
  </si>
  <si>
    <t>组织培训期数</t>
  </si>
  <si>
    <t>反映预算部门（单位）组织开展各类培训的期数。</t>
  </si>
  <si>
    <t>培训参加人次</t>
  </si>
  <si>
    <t>260</t>
  </si>
  <si>
    <t>反映预算部门（单位）组织开展各类培训的人次。</t>
  </si>
  <si>
    <t>组织会议</t>
  </si>
  <si>
    <t>反映预算部门（单位）组织开展会议的次数。</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</si>
  <si>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</si>
  <si>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</si>
  <si>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</si>
  <si>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</si>
  <si>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</si>
  <si>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99</t>
  </si>
  <si>
    <t>反映预算部门（单位）组织开展各类培训中预计参训情况。
参训率=（年参训人数/应参训人数）*100%。</t>
  </si>
  <si>
    <t>政策知晓率</t>
  </si>
  <si>
    <t>95</t>
  </si>
  <si>
    <t>参训人员满意度</t>
  </si>
  <si>
    <t>反映参训人员对培训内容、讲师授课、课程设置和培训效果等的满意度。
参训人员满意度=（对培训整体满意的参训人数/参训总人数）*100%</t>
  </si>
  <si>
    <t>1、完成省、州卫健委安排的2025年卫生监督重点监督检查和专项整治任务，完成国家“双随机”抽检工作任务，完成率达100%；
2、加强医疗卫生、学校卫生、公共场所、职业卫生和传染病防治工作，监督覆盖率达100%；                                                                                                                                                                                                                                                                                                               3、加强公共场所监督管理，加强公共场所艾滋病防治工作，按任务完成监督检查、督查、培训、宣传工作，完成率100%；
4、加强开展食品生产企业标准备案、加强学校卫生传染病防控、突发公共卫生事件应急、教学环境生活设施等卫生监督与指导，完成率100%；
5、加强医疗服务安全质量监管，规范医疗器械临床使用和安全管理。依法严厉打击非法行医、严厉打击“两非”行为，规范医疗卫生行为，严肃查处医疗服务过程中的违法违规行为。加强医疗卫生单位（包括民营医院和个体诊所）日常监管，规范医疗卫生服务市场秩序。规范医疗广告行为，加强对非公立医疗机构的执业监管；加强医院感染等监测。监督监测完成率100%
6、加强传染病疫情报告监和医疗废物的监督检查，加强医疗卫生机构危险化学品、病原微生物、毒麻药品、实验室生物安全监督检查工作，完成率及监督覆盖率达100%。</t>
  </si>
  <si>
    <t>完成医疗机构监督检查</t>
  </si>
  <si>
    <t>反映检查核查的次数情况。</t>
  </si>
  <si>
    <t>全州卫生监督检查履盖率</t>
  </si>
  <si>
    <t>&gt;</t>
  </si>
  <si>
    <t>反映全州卫生监督检查履盖情况</t>
  </si>
  <si>
    <t>开展专项检查次数</t>
  </si>
  <si>
    <t>开展专项检查次数大于1次</t>
  </si>
  <si>
    <t>检查任务完成率</t>
  </si>
  <si>
    <t xml:space="preserve">反映检查任务完成情况
</t>
  </si>
  <si>
    <t>完成全州公共场所监督检查</t>
  </si>
  <si>
    <t>完成全州学校卫生监督检查</t>
  </si>
  <si>
    <t>违法案件查处及时率</t>
  </si>
  <si>
    <t>&lt;</t>
  </si>
  <si>
    <t>天</t>
  </si>
  <si>
    <t>反映违法案件查处时限</t>
  </si>
  <si>
    <t>监督审计查出问题整改率</t>
  </si>
  <si>
    <t xml:space="preserve"> 反映监督审计查出问题整改情况</t>
  </si>
  <si>
    <t xml:space="preserve"> 监督检查整改落实率</t>
  </si>
  <si>
    <t>反映监督检查整改落实情况</t>
  </si>
  <si>
    <t>服务对象社会满意度调查</t>
  </si>
  <si>
    <t>反映服务对象满意度</t>
  </si>
  <si>
    <t>1、加强卫生计生新闻宣传及信息管理工作。完善饮用水卫生的信息报告制度，做好信息报告工作；完成率100%；
2、完成省、州卫健委安排的2025年饮用水卫生监督重点监督检查和专项整治任务，完成国家“双随机”抽检工作任务，完成率100%；
3、加强饮用水卫生工作，加强突发公共卫生时间的报告和处理工作。加强卫生应急能力建设，做好突发事件卫生监督应急工作，监督覆盖率达100%；
4、按半年开展饮用水卫生监督工作，完成率及覆盖率100%；
5、认真贯彻落实法律宣教工作，相关法律法规宣传率100%；</t>
  </si>
  <si>
    <t>辖区内饮用水卫生监督检查</t>
  </si>
  <si>
    <t>反映对监督对象的监督检查情况</t>
  </si>
  <si>
    <t>饮用水抽检</t>
  </si>
  <si>
    <t>反映饮用水安全情况</t>
  </si>
  <si>
    <t>监测合格率</t>
  </si>
  <si>
    <t>反映饮用水抽测监督合格率</t>
  </si>
  <si>
    <t>监测及时率</t>
  </si>
  <si>
    <t>每年11月30日前完成监督任务</t>
  </si>
  <si>
    <t>整改及时率</t>
  </si>
  <si>
    <t>监测不合格60天内需及时整改</t>
  </si>
  <si>
    <t>饮用水监督履盖率</t>
  </si>
  <si>
    <t>反映辖区内对饮用水监督检查履盖率</t>
  </si>
  <si>
    <t>服务对象满意度调查</t>
  </si>
  <si>
    <t>2025年具体目标：
1、着力提高工作人员工作标准，优化献血服务水平，巩固无偿献血队伍。通过多种方式，加强无偿献血公益理念宣传，营造无偿献血的良好氛围。全年完成外出招募无偿献血次数≥140，无偿献血招募人次≥3700人次，无偿献血任务计划完成率100%，无偿献血增长率≥4%，千人无偿献血率≥9‰，确保临床用血100%来源于无偿献血。
2、突出质量管控，确保血液安全。在去年全面开展血液标本核酸检测的基础上，进一步完善血液质量管理体系，把好检验质量关，确保血液质量“万无一失”。将血液质量控制的关口前置，把好各类试剂、物料的质量关。
3、确保血液的采集、检测、制备、贮存、运输等方面的每一个环节的质量做到了万无一失，参加卫生部室间质评成绩合格率要达到合格，缩短了血液检测窗口期。
4、对全站质量体系运行情况进行了全面内审，进一步提高了质量体系的适宜性、充分性、有效性。科学规范开展血液制备工作，最大限度利用好血液资源，满足医疗机构对血液品种的需求，确保血液质量指标满足国家标准。加强对全市各中心储血点的业务技术指导以及督导检查，切实做到科学、合理用血，节约血液资源，科学调度血液，实现了血液资源的最大化利用。
5、持续改进质量管理体系，确保各项工作达到国家规定标准要求，献血者满意率≥95%、用血单位满意率≥85%。</t>
  </si>
  <si>
    <t>外出招募无偿献血次数</t>
  </si>
  <si>
    <t>140</t>
  </si>
  <si>
    <t>反映外出招募无偿献血次数的情况。</t>
  </si>
  <si>
    <t>招募献血人数</t>
  </si>
  <si>
    <t>3700</t>
  </si>
  <si>
    <t>反映无偿献血招募人数的情况。</t>
  </si>
  <si>
    <t>无偿献血率</t>
  </si>
  <si>
    <t>参加卫生部室间质评成绩合格率</t>
  </si>
  <si>
    <t>合格</t>
  </si>
  <si>
    <t xml:space="preserve">反映参加卫生部室间质评成绩合格率的情况。
</t>
  </si>
  <si>
    <t>无偿献血任务及时完成率</t>
  </si>
  <si>
    <t>反映是否按时完成无偿献血任务。
无偿献血任务及时完成率=计划完成无偿献血任务数/完成无偿献血任务数*100%</t>
  </si>
  <si>
    <t>无偿献血增长率</t>
  </si>
  <si>
    <t>反映无偿献血增长情况。
无偿献血增长率=本年度无偿献血人数-上年度无偿献血人数/本年度无偿献血人数*100%</t>
  </si>
  <si>
    <t>千人无偿献血率</t>
  </si>
  <si>
    <t>9</t>
  </si>
  <si>
    <t>‰</t>
  </si>
  <si>
    <t>反映千人无偿献血的情况。
千人无偿献血率=无偿献血人数/全州总人数*1000‰</t>
  </si>
  <si>
    <t>献血者满意度</t>
  </si>
  <si>
    <t>用血单位满意度</t>
  </si>
  <si>
    <t>反映无偿献血受益对象的满意程度。</t>
  </si>
  <si>
    <t>全年核酸检测通量与检测速度、检测的灵敏度都得到了提升，核酸检测≥3700人次，核酸检测覆盖率100%，核酸检测及时完成率100%，核酸检测增长率≥4%，献血者满意度≥95%。通过应急互备检测工作的开展，确实加强了我站核酸检测应急能力。</t>
  </si>
  <si>
    <t>核酸检测人数</t>
  </si>
  <si>
    <t>人(人次、家)</t>
  </si>
  <si>
    <t xml:space="preserve">反映核酸检测人数的数量情况。
</t>
  </si>
  <si>
    <t>核酸检测覆盖率</t>
  </si>
  <si>
    <t>反映核酸检测覆盖的情况。
核酸检测覆盖率=实际核酸检测人数/计划核酸检测人数*100%</t>
  </si>
  <si>
    <t>核酸检测及时完成率</t>
  </si>
  <si>
    <t>反映核酸检测及时完成率的情况。
核酸检测及时完成率=在规定时间内核酸检测数/核酸检测计划数*100%</t>
  </si>
  <si>
    <t>核酸检测增长率</t>
  </si>
  <si>
    <t>反映核酸检测增长率的情况。
核酸检测增长率=（本年核酸检测人数-上年核酸检测人数）/上年核酸检测人数*100%</t>
  </si>
  <si>
    <t>反映献血者对核酸检测的满意程度。
献血者满意度=在规定时间内献血者满意度任务完成数/献血者满意度任务计划数*100%</t>
  </si>
  <si>
    <t>无偿献血者及其亲属用血报销：五年内需要用血的可按献血量的三倍偿还；超过五年按献血量等量偿还；无偿献血累计满1000毫升以上者，所需用血终身偿还；无偿献血者自献血之日五年内，其直系亲属用血，按献血量等量偿还。
具体目标：
1、补偿率100%；
2、补偿对象准确率100%；
3、补偿发放及时率100%；
4、政策知晓率≥85%；
5、受益对象满意度≥95%。</t>
  </si>
  <si>
    <t>补偿率</t>
  </si>
  <si>
    <t>反映无偿献血者本人、配偶及直系亲属用血补偿情况。
补偿率=抽检符合标准的补偿对象数/抽检实际补助对象数*100%</t>
  </si>
  <si>
    <t>补偿对象准确率</t>
  </si>
  <si>
    <t>反映补偿对象认定的准确性情况。
补偿对象准确率=抽检符合标准的补偿对象数/抽检实际补助对象数*100%</t>
  </si>
  <si>
    <t>补偿发放及时率</t>
  </si>
  <si>
    <t>反映发放单位及时发放补偿资金的情况。
发放及时率=在时限内发放资金/应发放资金*100%</t>
  </si>
  <si>
    <t>反映补偿政策的宣传效果情况。
政策知晓率=调查中献血者补偿政策知晓人数/调查献血总人数*100%</t>
  </si>
  <si>
    <t>受益对象满意度</t>
  </si>
  <si>
    <t>反映补偿受益对象的满意程度。
受益对象满意度=在规定时间内受益对象满意度任务完成数/受益对象满意度任务计划数*100%</t>
  </si>
  <si>
    <t>2025年年度目标：
1、公开发放的宣传材料数量≥5000份；
2、无偿献血宣传次数≥140次；
3、确保临床用血100%来源于无偿献血；
4、无偿献血计划完成率100%；
5、千人无偿献血率≥4%为目标壮大无偿献血队伍；
6、无偿献血参加人次≥3700人次从而有效推进无偿献血工作；
7、社会公众的满意度≥95%。</t>
  </si>
  <si>
    <t>公开发放的宣传材料数量</t>
  </si>
  <si>
    <t>5000</t>
  </si>
  <si>
    <t>份（部、个、幅、条）</t>
  </si>
  <si>
    <t>反映公开发放的宣传材料数量的情况。
公开发放的宣传材料数量=在规定时间内宣传任务完成数量/宣传任务计划数数*100%</t>
  </si>
  <si>
    <t>无偿献血宣传次数</t>
  </si>
  <si>
    <t>反映无偿献血宣传力度次数的情况。</t>
  </si>
  <si>
    <t>无偿献血率=在规定时间内无偿献血任务完成数/无偿献血任务计划数*100%</t>
  </si>
  <si>
    <t>无偿献血宣传及时完成率</t>
  </si>
  <si>
    <t>反映无偿献血宣传及时完成率的情况。
及时完成率=在规定时间无偿献血宣传数/无偿献血宣传计划数*100%</t>
  </si>
  <si>
    <t>无偿献血宣传活动参与人次</t>
  </si>
  <si>
    <t>反映无偿献血宣传活动参与人次的情况。
无偿献血宣传活动参与人次=在规定时间内无偿献血宣传活动参与任务完成数/无偿献血宣传活动参与任务计划数*100%</t>
  </si>
  <si>
    <t>社会公众满意度</t>
  </si>
  <si>
    <t>反映社会公众对宣传的满意程度。
社会公众满意度=在规定时间内社会公众满意度任务完成数/社会公众满意度任务计划数*100%</t>
  </si>
  <si>
    <t>一、健全监测体系，提升监测能力二、推进扩面加量，强化质量控制 三、有力保障食品安全和食品产业健康发展 四、提升实验室检测能力，为公共卫生事业的发展提供有力的实验室数据支撑。</t>
  </si>
  <si>
    <t>食品安全风险监测样品完成率</t>
  </si>
  <si>
    <t>98</t>
  </si>
  <si>
    <t>食品安全风险监测样品完成率大于等于98%</t>
  </si>
  <si>
    <t>食品安全监测覆盖县市的比率</t>
  </si>
  <si>
    <t>食品安全监测覆盖县市的比率 达到100%</t>
  </si>
  <si>
    <t>食品安全检验检测覆盖率</t>
  </si>
  <si>
    <t>食品安全检验检测覆盖率 不低于98%</t>
  </si>
  <si>
    <t>风险监测质量控制合格率</t>
  </si>
  <si>
    <t>监测技术机构应使用与监测样品相同的检验方法和人员、设备条件对质控样品进行检验</t>
  </si>
  <si>
    <t>食源性疾病爆发事件报告时限</t>
  </si>
  <si>
    <t>篇/周</t>
  </si>
  <si>
    <t>调查完毕一周内出食源性疾病爆发事件报告</t>
  </si>
  <si>
    <t>食品安全相关知识群众了解度</t>
  </si>
  <si>
    <t>有所提升</t>
  </si>
  <si>
    <t>食品安全相关知识宣传有一定效果</t>
  </si>
  <si>
    <t>宣传效果群众满意度</t>
  </si>
  <si>
    <t>随机调查问卷</t>
  </si>
  <si>
    <t>按疫苗针对传染病监测方案、开展好监测、防控工作。做好11种疫苗22剂次的接种及疫苗接种后疑似预防接种异常反应监测、报告、处置工作。建立麻疹疑似病例追踪监测及疫情分析制度，实行月分析制度</t>
  </si>
  <si>
    <t>开展入托入学儿童预防接种证查验及疫苗补种</t>
  </si>
  <si>
    <t>1.0</t>
  </si>
  <si>
    <t>次/年</t>
  </si>
  <si>
    <t>每年至少开展1次入托入学儿童预防接种证查验及疫苗补种</t>
  </si>
  <si>
    <t>新生儿重卡率</t>
  </si>
  <si>
    <t>0.1</t>
  </si>
  <si>
    <t>新生儿重卡率≤1‰</t>
  </si>
  <si>
    <t>麻疹风疹排除病例报告发病率</t>
  </si>
  <si>
    <t>2/10</t>
  </si>
  <si>
    <t>万</t>
  </si>
  <si>
    <t>麻疹风疹排除病例报告发病率达到2/10万</t>
  </si>
  <si>
    <t>种常规疫苗各剂次报告接种率</t>
  </si>
  <si>
    <t>种常规疫苗各剂次报告接种率 ≥90%</t>
  </si>
  <si>
    <t>乙肝疫苗及时接种率以县为单位</t>
  </si>
  <si>
    <t>75</t>
  </si>
  <si>
    <t>乙肝疫苗及时接种率</t>
  </si>
  <si>
    <t>乙肝疫苗全程接种率</t>
  </si>
  <si>
    <t>乙肝疫苗全程接种率≥90%以上</t>
  </si>
  <si>
    <t>适龄儿童麻疹成份疫苗2剂次常规免疫全程接种率以乡镇为单位</t>
  </si>
  <si>
    <t>适龄儿童麻疹成份疫苗2剂次常规免疫全程接种率以乡镇为单位达到90%以上</t>
  </si>
  <si>
    <t>麻疹及时接种率以乡镇为单位</t>
  </si>
  <si>
    <t>麻疹及时接种率以乡镇为单位达到90%在上</t>
  </si>
  <si>
    <t>反映政策的宣传效果情况。
政策知晓率=调查中补助政策知晓人数/调查总人数*100%</t>
  </si>
  <si>
    <t>群众满意度 ≥95%</t>
  </si>
  <si>
    <t>确保慢性病防控工作稳步提高</t>
  </si>
  <si>
    <t>居民健康档案管理工作</t>
  </si>
  <si>
    <t>62</t>
  </si>
  <si>
    <t>严格按照《居民健康档案管理服务规范》管理居民健康档案</t>
  </si>
  <si>
    <t>65岁以上老年人健康管理率</t>
  </si>
  <si>
    <t>68</t>
  </si>
  <si>
    <t>全州65岁以上老年人健康管理率达到68%以上</t>
  </si>
  <si>
    <t>63</t>
  </si>
  <si>
    <t>高血压患者规范管理率不低于63%</t>
  </si>
  <si>
    <t>全州报告粗死亡率</t>
  </si>
  <si>
    <t>0.6</t>
  </si>
  <si>
    <t>全州报告粗死亡率达到6‰以上</t>
  </si>
  <si>
    <t>糖尿病患者规范管理率</t>
  </si>
  <si>
    <t>糖尿病患者规范管理率不低于63%</t>
  </si>
  <si>
    <t>提高群众认知率</t>
  </si>
  <si>
    <t>逐渐提高</t>
  </si>
  <si>
    <t>不断提高提高群众认知率</t>
  </si>
  <si>
    <t>群众满意度不低于85%</t>
  </si>
  <si>
    <t>根据《云南省城乡饮用水水质监测工作方案（2023年版）》和《迪庆州卫生健康委关于尹发迪庆州城乡饮用水水质监测工作方案的通知》要求，及时采购相应设备，具备高氯酸盐、乙草胺、土臭素、2-甲基异崁醇的监测能力，并开展相关检测，为我州城乡生活饮用水的安全提供有利可靠的数据支撑，为公共卫生事业的发展做出一份贡献。</t>
  </si>
  <si>
    <t>水质监测样品完成率</t>
  </si>
  <si>
    <t>水质监测样品完成率大于等于98%</t>
  </si>
  <si>
    <t>水质监测乡镇覆盖率</t>
  </si>
  <si>
    <t>水质监测乡镇覆盖率达到100%</t>
  </si>
  <si>
    <t>完成水质不合格标本复测</t>
  </si>
  <si>
    <t>72</t>
  </si>
  <si>
    <t>小时</t>
  </si>
  <si>
    <t>及时完成水质不合格标本复测</t>
  </si>
  <si>
    <t>可持续影响</t>
  </si>
  <si>
    <t>通过质量考核评价</t>
  </si>
  <si>
    <t xml:space="preserve">1、相关业务人员专业水平提高
2、开张健康教育，提高群众鼠疫防治知晓率
3、强化实验室检测能力提升
</t>
  </si>
  <si>
    <t>鼠疫相关知识宣传活动举办次数</t>
  </si>
  <si>
    <t>反映组织宣传活动次数的情况。</t>
  </si>
  <si>
    <t>开展“疫情三报”即报病和自毙鼠、獭、猫、犬及其他野生动物，报不明原因高热病人，报不明原因急死病人</t>
  </si>
  <si>
    <t>100%上报鼠疫疫情</t>
  </si>
  <si>
    <t>鼠疫现象发生率</t>
  </si>
  <si>
    <t>0</t>
  </si>
  <si>
    <t>鼠疫监测到位，不出现鼠疫现象</t>
  </si>
  <si>
    <t>宣传对象满意度</t>
  </si>
  <si>
    <t>反映社会公众对宣传的满意程度。</t>
  </si>
  <si>
    <t>结合我州工作实际，做好包虫病、疟疾、登革热等重点寄生虫病及虫媒病毒性疾病的防治、监测工作。</t>
  </si>
  <si>
    <t>疟疾血检任务完成率</t>
  </si>
  <si>
    <t>2025年度疟疾血检实际完成数/2025年度疟疾血检任务数</t>
  </si>
  <si>
    <t>人群包虫病筛查任务完成率</t>
  </si>
  <si>
    <t>在州内各县(市)综合医院，乡镇（社区）卫生院开展腹部B超人群包虫病被动筛查。在有本地感染病例的村、牧区和农牧区或有阳性犬（家畜动物）的村开展人群包虫病主动筛查。在流行乡（镇）小学校开展儿童包虫病主动筛查。</t>
  </si>
  <si>
    <t>疟疾血片复检完成率</t>
  </si>
  <si>
    <t>加强各级血片抽检复核工作，要求阳性血片复检率达到100%，阴性血性严格按照任务分配表规范抽检</t>
  </si>
  <si>
    <t>包虫病传染源犬犬粪筛查完成率</t>
  </si>
  <si>
    <t>2025年度传染源犬犬粪筛查实际完成数/2025年度传染源犬犬粪筛查任务数</t>
  </si>
  <si>
    <t>包虫病患者规范管理率</t>
  </si>
  <si>
    <t>对发现的包虫病患者进行规范管理与随访</t>
  </si>
  <si>
    <t>本地疟疾病例</t>
  </si>
  <si>
    <t>巩固消除疟疾成果，维持无本地疟疾病例</t>
  </si>
  <si>
    <t>群众满意度 不小于85%</t>
  </si>
  <si>
    <t>按照2008年8月19日签订的《迪庆州财政局与迪庆州疾病预防控制中心关于利用德国政府贷款疾控中心医疗卫生项目的再转贷协议》要求，转贷金额为474500欧元，折合人民币5219500元。本转贷款分为软贷款和硬贷款两部分，其中软贷款为237250欧元，贷款期限为448个月；硬贷款为237250欧元，贷款期限为124个月。软贷款年利率为0.75%；硬贷款年利率为6.1%。贷款协议规定自2015年6月20日起至2044年12月20日止，分60次等额偿还软贷款本金和利息；自2010年12月20日起至2017年12月20日止，分15次等额偿还硬贷款本金和利息。每半年偿还一次，偿还日期为每年的6月20日和12月20日；该项目用于实验室设备仪器购买和实验室土建项目建设。该项目到2020年6月30日累计已还贷款本金40159.9欧元。该项目贷款偿还本金和利息以及产生的贷款承诺费及手续费由政府承诺偿还。</t>
  </si>
  <si>
    <t>每年还款次数</t>
  </si>
  <si>
    <t>每年还本付息的次数</t>
  </si>
  <si>
    <t>还款及时性</t>
  </si>
  <si>
    <t>提高中心检验能力</t>
  </si>
  <si>
    <t>长期</t>
  </si>
  <si>
    <t>提升了我中心检验能力，为食品安全风险监测工作、水质监测、流感监测等工作打下了坚实的基础</t>
  </si>
  <si>
    <t>开展不定向人群的满意度调查</t>
  </si>
  <si>
    <t xml:space="preserve"> 1.报告肺结核患者和疑似肺结核患者的总体到位率达到95%以上。病原学检查阳性肺结核患者的密切接触者筛查率达到95%。肺结核患者病原学阳性率达到60%以上。耐多药肺结核高危人群耐药筛查率达到95%以上。2.肺结核患者成功治疗率达到90%以上，基层医疗卫生机构肺结核患者规范管理率达到90%以上。3.耐药肺结核患者纳入治疗率达85%以上，成功治疗率达70%以上。4.完成4600例两类重点人群结核病检查、重点乡镇结核病筛查、潜伏感染者预防性治疗，所有结核病定点治疗医院具备开展药敏试验、结核病分子生物学诊断的能力，州人民医院具备开展氟喹诺酮敏感性检测能力。</t>
  </si>
  <si>
    <t>治疗及随访管理肺结核患者任务完成率</t>
  </si>
  <si>
    <t>规范管理肺结核患者人数占同期辖区内已完成治疗的肺结核患者总人数的比例</t>
  </si>
  <si>
    <t>肺结核患者病原学阳性率</t>
  </si>
  <si>
    <t>肺结核患者病原学阳性率达到60%以上</t>
  </si>
  <si>
    <t>病原学阳性肺结核患者的密切接触者筛查率</t>
  </si>
  <si>
    <t>新登记病原学阳性肺结核患者密切接触者接受筛查的人数占同期密切接触者总人数的比例</t>
  </si>
  <si>
    <t>肺结核患者成功治疗率</t>
  </si>
  <si>
    <t>成功治疗的肺结核患者数占同期肺结核患者总数的比例</t>
  </si>
  <si>
    <t>报告肺结核患者和疑似肺结核患者的总体到位率</t>
  </si>
  <si>
    <t>报告肺结核患者和疑似肺结核患者的总体到位率达到95%以上</t>
  </si>
  <si>
    <t>耐多药肺结核高危人群耐药筛查率</t>
  </si>
  <si>
    <t>耐多药肺结核高危人群耐药筛查率达到95%以上</t>
  </si>
  <si>
    <t>基层医疗卫生机构肺结核患者规范管理率</t>
  </si>
  <si>
    <t>基层医疗卫生机构肺结核患者规范管理率达到90%以上</t>
  </si>
  <si>
    <t>耐药肺结核患者纳入治疗率</t>
  </si>
  <si>
    <t>耐药肺结核患者纳入治疗率达85%以上</t>
  </si>
  <si>
    <t>群众对结核病相关知识的认知较上年度提高</t>
  </si>
  <si>
    <t>有所提高</t>
  </si>
  <si>
    <t>逐渐提高群众认知率，与上年度比较是否有提升。根据调查问卷比对。</t>
  </si>
  <si>
    <t>使用人员满意度</t>
  </si>
  <si>
    <t>反映服务对象对结核病药物的整体满意情况。
使用人员满意度=（对药物满意的人数/问卷调查人数）*100%。</t>
  </si>
  <si>
    <t>全州落实艾滋病、梅毒扩大检测工作，确保艾滋病检测人次数达到全州常驻人口的80%以上，确保梅毒检测人次数达到全州常驻人口的30%以上，实现早检测、早发现、早治疗的目的。</t>
  </si>
  <si>
    <t>艾滋病检测人次数达到全州常驻人口比例</t>
  </si>
  <si>
    <t>艾滋病检测人次数达到全州常驻人口的80%以上</t>
  </si>
  <si>
    <t>艾滋病病人及感染者发现率</t>
  </si>
  <si>
    <t>94</t>
  </si>
  <si>
    <t>艾滋病病人及感染者发现率达到94%以上</t>
  </si>
  <si>
    <t>梅毒检测人次数达到全州常驻人口比例</t>
  </si>
  <si>
    <t>30</t>
  </si>
  <si>
    <t>梅毒检测人次数达到全州常驻人口的30%以上</t>
  </si>
  <si>
    <t>全州乡镇卫生院梅毒检测能力覆盖率</t>
  </si>
  <si>
    <t>全州乡镇卫生院梅毒检测能力覆盖率100%</t>
  </si>
  <si>
    <t>居民艾滋病防治知识知晓率明显提升</t>
  </si>
  <si>
    <t>1.掌握我州禽间禽流感的动态，为我州在禽流感防控工作中提供重要的疫情监测依据。
2.通过加大疫情监测、排查、消毒灭源的密度和力度，为以后的流行病学调查和追溯提供依据。下一步工作将继续为我州禽流感防控作出重要的贡献。
3.按要求完成每月至少90份标本采样、送样、检测、分离、上送工作。</t>
  </si>
  <si>
    <t>人禽流感外环境监测采样份数</t>
  </si>
  <si>
    <t>90份</t>
  </si>
  <si>
    <t>每县（市）采集30份，全州合计90份</t>
  </si>
  <si>
    <t>采样监测点</t>
  </si>
  <si>
    <t>4类</t>
  </si>
  <si>
    <t>月</t>
  </si>
  <si>
    <t>至少选择辖区内家禽规模养殖场（户）、家禽散养户、活禽零售市场和野生禽鸟栖息地等至少4类场所开展监测。</t>
  </si>
  <si>
    <t>采集后应在4℃条件下运送至州疾病预防控制中心实验室时间</t>
  </si>
  <si>
    <t>24</t>
  </si>
  <si>
    <t>采集后应在4℃条件下24小时内运送至州疾病预防控制中心实验室</t>
  </si>
  <si>
    <t>实验室收到标本后对标本开展检测时间</t>
  </si>
  <si>
    <t>48</t>
  </si>
  <si>
    <t>州疾病预防控制中心实验室收到标本后48小时内，对标本开展检测，实验结束后，州疾病预防控制中心将所有核酸阳性标本送至省疾病预防控制中心急传所进行复核检测</t>
  </si>
  <si>
    <t>实验室收到标本后立即进行标本处理</t>
  </si>
  <si>
    <t>实验室收到标本后立即进行标本处理，将标本分为3份，1份用于核酸检测，1份留样，1份备用送检（至少1.5ml），留样标本要求在－70℃或以下保存。标本运输时遵守国家生物安全的有关规定</t>
  </si>
  <si>
    <t>群众满意度 不低于85%</t>
  </si>
  <si>
    <t>1、完成公共场所双随机及学校教学环境监测；
2、完成7家医疗机构医院消毒效果监测；
3、城区饮用水免费监测；
4、完成公共场所从业人员体检 
5、完成传染病消毒消杀工作。              
   保障迪庆州各行业稳步发展，建设符合国家要求水质、公共卫生及传染病检测的卫生检验中心，为我州全体人民的健康保驾护航，为公共卫生的发展提供有力保障。</t>
  </si>
  <si>
    <t>从业人员体检</t>
  </si>
  <si>
    <t>2000</t>
  </si>
  <si>
    <t>份</t>
  </si>
  <si>
    <t>饮用水监测</t>
  </si>
  <si>
    <t>医院消毒效果监测</t>
  </si>
  <si>
    <t>7</t>
  </si>
  <si>
    <t>放射防护监测医疗、非医疗放射性能防护监测</t>
  </si>
  <si>
    <t>10</t>
  </si>
  <si>
    <t>台/套</t>
  </si>
  <si>
    <t>满足人们的健康证办理需求</t>
  </si>
  <si>
    <t>提高生活饮用水水质</t>
  </si>
  <si>
    <t>提高城市饮用水安全</t>
  </si>
  <si>
    <t>体检对象满意度</t>
  </si>
  <si>
    <t>体检对象满意度不低于85%</t>
  </si>
  <si>
    <t>以云南省政府“确保每州有1所三级民族医医院”为契机，以《云南省中医药发展战略规划纲要（2016—2030年）》为指导，以“三级乙等民族医医院”为目标，以加强“科室、人才、设备”基础建设和提升“科研、教学、藏药生产”综合服务水平为重点，力争在五年内建成“基础设施完善、医疗技术精湛、藏医专科特色突出，综合竞争力强”的三级乙等民族医院。通过向上争取支持，院内积极奋斗，建成区域内藏医特色突出，藏医在治疗一般病、常见病具有一定优势， 在大病重病及疑难杂症的治疗上有重大突破，在藏医药传承、挖掘、创新、推广取得明显成效，新增专利数量2-5个，重点产品均实施原产地保护，形成自己独立的藏药产业链，成为云南省藏医药传承和发扬的龙头医疗机构。</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</si>
  <si>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</si>
  <si>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</si>
  <si>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</si>
  <si>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</si>
  <si>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设备使用年限</t>
  </si>
  <si>
    <t>反映新投入设备使用年限情况。</t>
  </si>
  <si>
    <t>反映服务对象对购置设备的整体满意情况。
使用人员满意度=（对购置设备满意的人数/问卷调查人数）*100%。</t>
  </si>
  <si>
    <t>反映购置的产品质量情况。
验收通过率=（通过验收的购置数量/购置总数量）*100%。</t>
  </si>
  <si>
    <t>设备采购经济性</t>
  </si>
  <si>
    <t>万元</t>
  </si>
  <si>
    <t>反映设备采购成本低于计划数所获得的经济效益。</t>
  </si>
  <si>
    <t>反映服务对象对购置产品的整体满意情况。
使用人员满意度=（对购置设备满意的人数/问卷调查人数）*100%。</t>
  </si>
  <si>
    <t>建成省级藏医院</t>
  </si>
  <si>
    <t>医疗服务明显提升</t>
  </si>
  <si>
    <t>患者满意度</t>
  </si>
  <si>
    <t>医院环境卫生状况总体提升</t>
  </si>
  <si>
    <t>监督检查次数</t>
  </si>
  <si>
    <t>12</t>
  </si>
  <si>
    <t>反映委托单位对物业服务监督检查的次数的情况。</t>
  </si>
  <si>
    <t>物业管理面积</t>
  </si>
  <si>
    <t>5860</t>
  </si>
  <si>
    <t>平方米</t>
  </si>
  <si>
    <t>反映物业管理合同约定的服务区域、办公区域室内外（含绿化）面积之和。</t>
  </si>
  <si>
    <t>卫生保洁合格率</t>
  </si>
  <si>
    <t>反映卫生保洁检查验收合格的情况。卫生保洁合格率=卫生保洁检查验收合格次数/卫生保洁总次数*100%</t>
  </si>
  <si>
    <t>物管人员在岗率</t>
  </si>
  <si>
    <t>反映安保、消防服务人员等物管人员在岗的情况。物管人员在岗率=实际在岗工时/应在岗工时*100%</t>
  </si>
  <si>
    <t>安全事故发生次数</t>
  </si>
  <si>
    <t>反映安全事故发生的次数情况。</t>
  </si>
  <si>
    <t>服务受益人员满意度</t>
  </si>
  <si>
    <t>反映保安、保洁、餐饮服务、绿化养护服务受益人员满意程度。</t>
  </si>
  <si>
    <t>保障医院正常有序运行</t>
  </si>
  <si>
    <t>大型设备、特种设备、消防系统检查维护</t>
  </si>
  <si>
    <t>大型设备、特种设备、消防系统检查维护，确保设备正常运行</t>
  </si>
  <si>
    <t>购置设备利用率</t>
  </si>
  <si>
    <t xml:space="preserve">反映设备利用情况，设备利用率=（投入使用设备数/购置设备数量）*100%
</t>
  </si>
  <si>
    <t>设备部署及时率</t>
  </si>
  <si>
    <t>反映新购设备按时部署情况
设备部署及时率=（及时部署设备数量/新购设备总数）*100%</t>
  </si>
  <si>
    <t>吸纳就业人数</t>
  </si>
  <si>
    <t>29</t>
  </si>
  <si>
    <t>我单位共有编外人员35人</t>
  </si>
  <si>
    <t>单位人员满意度</t>
  </si>
  <si>
    <t>反映服务对象对购置设备的整体满意情况
使用人满意度=（对购置设备的人数/问卷调查人数）*100%</t>
  </si>
  <si>
    <t>完成2025年打印纸采购</t>
  </si>
  <si>
    <t>65</t>
  </si>
  <si>
    <t>箱</t>
  </si>
  <si>
    <t>反映新购设备按时部署情况。
设备部署及时率=（及时部署设备数量/新购设备总数）*100%。</t>
  </si>
  <si>
    <t>完成2025年药品购买及管理使用</t>
  </si>
  <si>
    <t>药品购买数量指标</t>
  </si>
  <si>
    <t>反映购药数量及项目实施进度</t>
  </si>
  <si>
    <t>成本指标</t>
  </si>
  <si>
    <t>经济成本指标</t>
  </si>
  <si>
    <t>反映药品的经济成本</t>
  </si>
  <si>
    <t>收益指标</t>
  </si>
  <si>
    <t>反映药品的收益情况</t>
  </si>
  <si>
    <t>药品使用的可持续性</t>
  </si>
  <si>
    <t>反映药品是否可持续使用情况</t>
  </si>
  <si>
    <t>反映使用人对药品的满意情况</t>
  </si>
  <si>
    <t>完成2025年设备采购</t>
  </si>
  <si>
    <t>8</t>
  </si>
  <si>
    <t>做好2025年公务用车保险购买，维修等工作</t>
  </si>
  <si>
    <t>保险及维修次数指标</t>
  </si>
  <si>
    <t>反映公务用车运行合规性</t>
  </si>
  <si>
    <t>运行完成质量情况</t>
  </si>
  <si>
    <t>反映保险和维修服务完成后的质量</t>
  </si>
  <si>
    <t>社会成本指标</t>
  </si>
  <si>
    <t>反映项目的社会成本情况</t>
  </si>
  <si>
    <t>项目可持续性</t>
  </si>
  <si>
    <t>反映项目提供方的服务情况</t>
  </si>
  <si>
    <t>对项目的满意度</t>
  </si>
  <si>
    <t>反映项目的满意度情况</t>
  </si>
  <si>
    <t>保障编外人员工资及社保及时发放机绩效合理合规下发</t>
  </si>
  <si>
    <t>指标完成的质量</t>
  </si>
  <si>
    <t>反映指标完成的质量</t>
  </si>
  <si>
    <t>反映完成指标的经济成本</t>
  </si>
  <si>
    <t>经济效益是否满足当期现状</t>
  </si>
  <si>
    <t>放映指标玉现状的情况</t>
  </si>
  <si>
    <t>项目是否可以持续</t>
  </si>
  <si>
    <t>反映项目的可持续发展性</t>
  </si>
  <si>
    <t>项目实施满意度</t>
  </si>
  <si>
    <t>反映职工对项目的满意情况</t>
  </si>
  <si>
    <t>做好2025年物业管理工作，保障基本工作正常开展</t>
  </si>
  <si>
    <t>绿化管养面积</t>
  </si>
  <si>
    <t>反映办公区室外绿化管养面积的情况。</t>
  </si>
  <si>
    <t>反映物业管理支出与市场成本的相符性</t>
  </si>
  <si>
    <t>物业服务需求保障程度</t>
  </si>
  <si>
    <t>反映绿化、安保、安防、保洁等服务满足委托单位的程度。（实际运用时根据项目对物业的需求，主要通过整体评价的方式进行评价。）</t>
  </si>
  <si>
    <t>孕产妇死亡率控制在40/10万，5岁以下儿童、婴儿死亡率分别控制在8‰、7‰。孕前优生健康检查率达到80%，遗传代谢性疾病筛查率要达到98%，听力筛查率达到95%，婚前医学检查率要达到90%以上，适龄妇女宫颈癌筛查率达50%及以上，乳腺癌筛查率达40%及以上。3岁以下儿童系统管理率≥85%，孕产妇系统管理率≧90%。0-6岁儿童眼保健和视力检查覆盖率≧90%。儿童营养包发放任务完成率≧80%。新生儿先天性筛查率≧70%。启动儿童急救网络建设达到100%。妇幼专干能力提升参训任务完成率达到100%。云上妇幼平台远程会诊指导、转诊次数不少于10次。0-6岁儿童孤独症复筛个案录入率≥90%。孕产妇孕早期三病检测率≥85%。妊娠风险评估为红色的孕产妇录入率≧90%。两癌筛查个案录入率达到100%。</t>
  </si>
  <si>
    <t>适龄妇女宫颈癌筛查率</t>
  </si>
  <si>
    <t>50</t>
  </si>
  <si>
    <t>适龄妇女宫颈癌筛查率达50%及上</t>
  </si>
  <si>
    <t>乳腺癌筛查率</t>
  </si>
  <si>
    <t>40</t>
  </si>
  <si>
    <t>乳腺癌筛查率达40%及以上</t>
  </si>
  <si>
    <t>0-6岁儿童眼保健和视力检查覆盖率</t>
  </si>
  <si>
    <t>0-6岁儿童眼保健和视力检查覆盖率≥90%</t>
  </si>
  <si>
    <t>孕产妇死亡率</t>
  </si>
  <si>
    <t>40/10万</t>
  </si>
  <si>
    <t>孕产妇死亡率控制在40/10万</t>
  </si>
  <si>
    <t>5岁以下儿童死亡率</t>
  </si>
  <si>
    <t>0.8</t>
  </si>
  <si>
    <t>5岁以下儿童死亡率控制在8‰</t>
  </si>
  <si>
    <t>工作完成及时率</t>
  </si>
  <si>
    <t>妇女儿童健康教育素养水平提升</t>
  </si>
  <si>
    <t>持续提升</t>
  </si>
  <si>
    <t>提高妇女儿童健康教育，有效降低孕产妇及5岁以下儿童死亡率</t>
  </si>
  <si>
    <t>国家基本公共卫生项目居民满意度</t>
  </si>
  <si>
    <t>为孕产妇及儿童健康管理满意度</t>
  </si>
  <si>
    <t>增强育龄群众预防非意愿妊娠的意识和能力，保护女性健康和生育能力，实现妇幼健康信息跨机构、跨区域、跨领域互联互通、共建共享和业务协同，提升各级卫生行政部门管理效率和决策水平，确保省不孕药具发放系统正常投入使用，不断健全完善基层宣传教育、培训指导、行为干预、发放管理、督导检查等推套防艾工作的长效机制。结合本地区现有库存物资及其有效期等情况 ,在满足工作需求和避免物资积压浪费的前提下 ,认真完成2025年度防艾免费安全套物资采购计划。提高项目认识 ,做好统筹安排。立足工作实际 ,加强网点管理。完善工作台账 ,规范痕迹管理。规范账务处理 ,确保账账相符。</t>
  </si>
  <si>
    <t>药具、推套防艾工作半年督导</t>
  </si>
  <si>
    <t>1、参加省级推套防艾工作培训差旅费2、单位组织召开推套防艾领导小组成员部门联席会议及开展三县一区成员部门履职、安全套市场联合督查培训经费</t>
  </si>
  <si>
    <t>艾滋病防治以及避孕知识宣讲</t>
  </si>
  <si>
    <t>1000</t>
  </si>
  <si>
    <t>树立广大群众性病艾滋病防治意识，提高免费药具政策、避孕节育、优生优育、生殖健康科普知识知晓率，保护适龄女性生殖健康，建立一个没有意外妊娠的世界。</t>
  </si>
  <si>
    <t>药具、推套防艾业务工作及省级避孕药具新系统操作培训</t>
  </si>
  <si>
    <t>场</t>
  </si>
  <si>
    <t>参加省级组织培训以及药具推套防艾核心工作和重点工作的业务培训</t>
  </si>
  <si>
    <t>免费避孕药具、收货回执及各种通知文件寄送</t>
  </si>
  <si>
    <t>120</t>
  </si>
  <si>
    <t>2024年免费避孕药具寄送工作</t>
  </si>
  <si>
    <t>区域避孕药具发放机构比例</t>
  </si>
  <si>
    <t>辖区内承担避孕药具发放工作的妇幼保健院、乡（镇、街道）卫生院（社区卫生服务中心）、村卫生室（社区卫生服务站）数量/上述机构的总数×100%。</t>
  </si>
  <si>
    <t>避孕药具账物符合率</t>
  </si>
  <si>
    <t>实际库存数/账面数×100%。</t>
  </si>
  <si>
    <t>避孕药具发放到位率</t>
  </si>
  <si>
    <t>抽查发放服务到位的人数/被抽查的总人数×100%</t>
  </si>
  <si>
    <t>免费宫内节育器放置比例</t>
  </si>
  <si>
    <t>当年不低于 30%，逐年递增，五年内不低于50%。</t>
  </si>
  <si>
    <t>某妇幼保健机构、乡（镇、街道）卫生院（社区卫生服务中心）当年放置的免费宫内节育器例数/当年放置的宫内节育器总例数×100%</t>
  </si>
  <si>
    <t>对本行业未来可持续发展的影响</t>
  </si>
  <si>
    <t>长期影响</t>
  </si>
  <si>
    <t>是/否</t>
  </si>
  <si>
    <t>药具、安全套工作对服务对象产生长期影响，在历年的基础上持续增长</t>
  </si>
  <si>
    <t>基层群众对药具、安全套工作的满意度</t>
  </si>
  <si>
    <t>参加培训人员及服务人员的满意度达到80-90%且逐年提高</t>
  </si>
  <si>
    <t>1.婚前保健人群艾滋病、梅毒检测率达95%以上。
2.孕产妇艾滋病、梅毒和乙肝检测率达95%以上,孕期检测率达90%以上，孕早期检测率达85%以上。
3.艾滋病病毒感染孕产妇抗病毒用药率达95%以上，所生儿童抗病毒用药率达95%以上。
4.艾滋病病毒感染孕产妇所生儿童早期诊断率达98%以上。
5.梅毒感染孕产妇治疗率达95%以上，所生儿童预防性治疗率达95%以上。
6.乙肝感染孕产妇所生儿童首针乙肝疫苗及乙肝免疫球蛋白及时注射率达98%以上。
7.艾滋病母婴传播率下降至2%以下。
8.先天梅毒报告发病率下降至15/10万活产以下。
9.乙肝母婴传播率下降至1%以下。</t>
  </si>
  <si>
    <t>乙肝母婴传播率</t>
  </si>
  <si>
    <t>乙肝母婴传播率下降至1%以下</t>
  </si>
  <si>
    <t>先天梅毒报告发病率</t>
  </si>
  <si>
    <t>15/10万</t>
  </si>
  <si>
    <t>先天梅毒报告发病率下降至15/10万</t>
  </si>
  <si>
    <t>艾滋病母婴传播率</t>
  </si>
  <si>
    <t xml:space="preserve">艾滋病母婴传播率下降至2%以下。
</t>
  </si>
  <si>
    <t>婚前保健人群艾滋病、梅毒检测率</t>
  </si>
  <si>
    <t>婚前保健人群艾滋病、梅毒检测率达95%以上</t>
  </si>
  <si>
    <t>孕产妇艾滋病、梅毒和乙肝检测率</t>
  </si>
  <si>
    <t>孕产妇艾滋病、梅毒和乙肝检测率达95%以上</t>
  </si>
  <si>
    <t>宣传覆盖率</t>
  </si>
  <si>
    <t>培训合格率</t>
  </si>
  <si>
    <t>居民健康水平提高</t>
  </si>
  <si>
    <t>服务对象满意度85%</t>
  </si>
  <si>
    <t>预算06表</t>
  </si>
  <si>
    <t>2025年部门政府性基金预算支出预算表</t>
  </si>
  <si>
    <t>政府性基金预算支出</t>
  </si>
  <si>
    <t>注:2025年度本部门无政府性资金预算支出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</si>
  <si>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</si>
  <si>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</si>
  <si>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</si>
  <si>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</si>
  <si>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</si>
  <si>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</si>
  <si>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</si>
  <si>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</si>
  <si>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</si>
  <si>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</si>
  <si>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</si>
  <si>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</si>
  <si>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燃油费</t>
  </si>
  <si>
    <t>C23120302 车辆加油、添加燃料服务</t>
  </si>
  <si>
    <t>维修保养</t>
  </si>
  <si>
    <t>C23120301 车辆维修和保养服务</t>
  </si>
  <si>
    <t>保险费</t>
  </si>
  <si>
    <t>C1804010201 机动车保险服务</t>
  </si>
  <si>
    <t>软件正版化（操作系统、杀毒软件）</t>
  </si>
  <si>
    <t>A08060301 基础软件</t>
  </si>
  <si>
    <t>保险柜</t>
  </si>
  <si>
    <t>A05010502 文件柜</t>
  </si>
  <si>
    <t>维修费</t>
  </si>
  <si>
    <t>车辆维修费</t>
  </si>
  <si>
    <t>车辆保险</t>
  </si>
  <si>
    <t>碎纸机</t>
  </si>
  <si>
    <t>A02021301 碎纸机</t>
  </si>
  <si>
    <t>台</t>
  </si>
  <si>
    <t>电脑</t>
  </si>
  <si>
    <t>A02010105 台式计算机</t>
  </si>
  <si>
    <t>车辆燃油费</t>
  </si>
  <si>
    <t>车辆维修</t>
  </si>
  <si>
    <t>C99000000 其他服务</t>
  </si>
  <si>
    <t>车辆加油</t>
  </si>
  <si>
    <t>项</t>
  </si>
  <si>
    <t>通用设备购置</t>
  </si>
  <si>
    <t>A02020000 办公设备</t>
  </si>
  <si>
    <t>批</t>
  </si>
  <si>
    <t>房屋修缮</t>
  </si>
  <si>
    <t>B08010000 房屋修缮</t>
  </si>
  <si>
    <t>家具用具采购</t>
  </si>
  <si>
    <t>A05019900 其他家具</t>
  </si>
  <si>
    <t>专用医疗设备</t>
  </si>
  <si>
    <t>A02329900 其他医疗设备</t>
  </si>
  <si>
    <t>软件购置</t>
  </si>
  <si>
    <t>A08060000 信息数据类无形资产</t>
  </si>
  <si>
    <t>医院2025年物业管理费</t>
  </si>
  <si>
    <t>C21040001 物业管理服务</t>
  </si>
  <si>
    <t>打印机</t>
  </si>
  <si>
    <t>A02021099 其他打印机</t>
  </si>
  <si>
    <t>办公电脑</t>
  </si>
  <si>
    <t>A02010199 其他计算机</t>
  </si>
  <si>
    <t>公务用车油费</t>
  </si>
  <si>
    <t>公务用车运维费</t>
  </si>
  <si>
    <t>公务用车保险费</t>
  </si>
  <si>
    <t>32K打印纸</t>
  </si>
  <si>
    <t>A07100300 纸制品</t>
  </si>
  <si>
    <t>A4纸</t>
  </si>
  <si>
    <t>A5打印纸</t>
  </si>
  <si>
    <t>油费</t>
  </si>
  <si>
    <t>车辆维修保养</t>
  </si>
  <si>
    <t>预算08表</t>
  </si>
  <si>
    <t>2025年部门政府购买服务预算表</t>
  </si>
  <si>
    <t>政府购买服务项目</t>
  </si>
  <si>
    <t>政府购买服务目录</t>
  </si>
  <si>
    <t>注:2025年度本部门无政府购买服务预算。</t>
  </si>
  <si>
    <t>预算09-1表</t>
  </si>
  <si>
    <t>2025年州对下转移支付预算表</t>
  </si>
  <si>
    <t>单位名称（项目）</t>
  </si>
  <si>
    <t>地区</t>
  </si>
  <si>
    <t>政府性基金</t>
  </si>
  <si>
    <t>香格里拉市</t>
  </si>
  <si>
    <t>维西县</t>
  </si>
  <si>
    <t>德钦县</t>
  </si>
  <si>
    <t>产业园区</t>
  </si>
  <si>
    <t>预算09-2表</t>
  </si>
  <si>
    <t>2025年州对下转移支付绩效目标表</t>
  </si>
  <si>
    <t/>
  </si>
  <si>
    <t>落实严重精神障碍患者监护人“以奖代补政策”，确保患者监护人责任落到实处，严防发生严重精神患者肇事肇祸安全事件。1、奖补覆盖185个监护人；2、让患者家属及监护人获得政府的关怀救助；3、让185个患者按时得到治疗服务和咨询管理。</t>
  </si>
  <si>
    <t>监护人获补人数</t>
  </si>
  <si>
    <t>212</t>
  </si>
  <si>
    <t>补助212人</t>
  </si>
  <si>
    <t>获补覆盖率</t>
  </si>
  <si>
    <t>212个三级以上严重精神障碍患者监护人都获得补助</t>
  </si>
  <si>
    <t>发放到位率</t>
  </si>
  <si>
    <t>按监护人监管责任书考核发放到位</t>
  </si>
  <si>
    <t>带动监护人增收</t>
  </si>
  <si>
    <t>每人每月州级补助30元；县级补助70元</t>
  </si>
  <si>
    <t>补助监护人每月人均增收100元。</t>
  </si>
  <si>
    <t>关爱救助获得感</t>
  </si>
  <si>
    <t>让监护人及家属获得政府的关爱救助</t>
  </si>
  <si>
    <t>让监护人及家属对政府的关爱救助感到满意。</t>
  </si>
  <si>
    <t>到2024年，健康促进政策体系基本建立，全州居民健康素养水平稳步提高，健康生活方式加快推广，重大慢性病发病率上升趋势得到有效遏制，传染病发病率低于全省平均水平，严重精神障碍、地方病、职业病得到有效防控，重点人群健康状况明显改善，人均期望寿命达到全省平均水平。</t>
  </si>
  <si>
    <t>开展1次培训</t>
  </si>
  <si>
    <t>反映组织开展培训的次数</t>
  </si>
  <si>
    <t>每乡镇2人次以上</t>
  </si>
  <si>
    <t>反映组织开展培训的参加人次</t>
  </si>
  <si>
    <t>组织宣讲期数</t>
  </si>
  <si>
    <t>每乡镇1次</t>
  </si>
  <si>
    <t>反映开展宣讲工作的次数</t>
  </si>
  <si>
    <t>宣讲参加人次</t>
  </si>
  <si>
    <t>每乡镇50人以上</t>
  </si>
  <si>
    <t>反映参加宣讲的人次</t>
  </si>
  <si>
    <t>反映参训人员参加培训的质量。</t>
  </si>
  <si>
    <t>反映参训人员参加培训的出勤情况。</t>
  </si>
  <si>
    <t>宣讲后抽样调查合格率</t>
  </si>
  <si>
    <t>80%以上参加宣讲人数进行抽样调查</t>
  </si>
  <si>
    <t>反映参加宣讲人员参加宣讲质量。</t>
  </si>
  <si>
    <t>参加宣讲群众健康常识明显提升</t>
  </si>
  <si>
    <t>反映宣讲工作对宣讲内容的上课成果</t>
  </si>
  <si>
    <t>反映参训人员对培训内容、讲师的授课、课程设置和培训效果等的满意度。参训人员</t>
  </si>
  <si>
    <t>一是开展针对全州农家卫生员的培训。二是开展对部分乡村医生的培训和业务指导。完成70%乡镇卫生院和社区卫生服务中心以及部分村卫生室的能力达标建设工作的县级带教评审、培训和县级评审等工作。</t>
  </si>
  <si>
    <t>乡镇开展业务指导评价覆盖率</t>
  </si>
  <si>
    <t>100%</t>
  </si>
  <si>
    <t>反映业务工作开展评价覆盖率</t>
  </si>
  <si>
    <t>突发公共卫生事件报告率</t>
  </si>
  <si>
    <t>反映突发公共卫生事件报告率</t>
  </si>
  <si>
    <t>突发急性传染病疫情处置及时率</t>
  </si>
  <si>
    <t>反映疫情处置及时率</t>
  </si>
  <si>
    <t>居民健康水平</t>
  </si>
  <si>
    <t>持续提高</t>
  </si>
  <si>
    <t>反映居民健康水平*100%</t>
  </si>
  <si>
    <t>公共卫生服务水平</t>
  </si>
  <si>
    <t>反映公共卫生服务水平</t>
  </si>
  <si>
    <t>居民健康保健意识水平和健康知识知晓率</t>
  </si>
  <si>
    <t>反映居民健康保健意识水平和健康知识知晓率</t>
  </si>
  <si>
    <t>90%</t>
  </si>
  <si>
    <t>1、强化2023年全员人口信息化运用平台建设。确保全员人口数据录入、更新和运转。
2、加强计划生育政策宣传教育，群众的政策知晓率达98%以上。
3、全面推行计划生育奖励扶助政策，开展计划生育特殊家庭2025年慰问工作，服务对象满意度达85%以上。
4、稳定人口监测及计划生育管理服务基层网络。</t>
  </si>
  <si>
    <t>获补对象数</t>
  </si>
  <si>
    <t>4805</t>
  </si>
  <si>
    <t>享受对应政策补助人数</t>
  </si>
  <si>
    <t>按既定政策标准核定农村部分计划生育家庭独生子女全程教育奖学金奖励制度人数</t>
  </si>
  <si>
    <t>4068</t>
  </si>
  <si>
    <t>奖励扶助对象档案建档率</t>
  </si>
  <si>
    <t>建立计划生育奖励对象档案</t>
  </si>
  <si>
    <t>按既定政策标准核定享受特别扶助制度（独生子女伤残和死亡）人数</t>
  </si>
  <si>
    <t>722</t>
  </si>
  <si>
    <t>按既定政策标准核定农村部分计划生育家庭城乡居民基本医疗保险符合资助条件人数</t>
  </si>
  <si>
    <t>20406</t>
  </si>
  <si>
    <t>资格确认准确率</t>
  </si>
  <si>
    <t>实际享受计生奖扶政策补助人数与测算之差</t>
  </si>
  <si>
    <t>资金到位率</t>
  </si>
  <si>
    <t>国家、省、州级配套计划生育奖励扶助资金年底前到位</t>
  </si>
  <si>
    <t>符合申报条件对象覆盖率</t>
  </si>
  <si>
    <t>奖励扶助对象应享尽享</t>
  </si>
  <si>
    <t>计划生育扶助政策享受家庭服务满意度</t>
  </si>
  <si>
    <t>计划生育扶助政策享受家庭满意度达到85%以上</t>
  </si>
  <si>
    <t>按照《健康迪庆妇幼健康促进行动实施方案》、《国家基本公共卫生服务规范（第三版）》工作要求，针对妇女儿童开展健康服务，切实保障母婴安全，把孕产妇死亡率和婴儿死亡率控制在省级控制指标内。</t>
  </si>
  <si>
    <t>州级资金到位情况</t>
  </si>
  <si>
    <t>资金到位情况</t>
  </si>
  <si>
    <t>孕产妇死亡控制情况</t>
  </si>
  <si>
    <t>农村孕产妇住院分娩</t>
  </si>
  <si>
    <t>妇女儿童服务对象满意度</t>
  </si>
  <si>
    <t>免费为城乡居民提供健康档案、健康教育、预防接种、传染病防治，儿童保健、孕产妇保健、老年人保健、高血压、糖尿病、严重精神障碍患者等慢性病管理，卫生监督协管等基本公共卫生服务项目。加强健康促进与教育，实施全民健康行动计划，倡导健康生活方式，引导科学就医和安全合理用药。</t>
  </si>
  <si>
    <t>放映疫情处置及时率</t>
  </si>
  <si>
    <t>反映居民健康水平</t>
  </si>
  <si>
    <t>居民健康保健意识和健康知识知晓率</t>
  </si>
  <si>
    <t>反映居民健康保健意识和健康知识知晓率</t>
  </si>
  <si>
    <t>服务对象（城乡居民）满意度</t>
  </si>
  <si>
    <t>80%</t>
  </si>
  <si>
    <t>反映服务对象的满意程度。</t>
  </si>
  <si>
    <t>1.建档立卡贫困人口家医生签约服务个人需数缴纳的12元，由省财政和州、市财政对已脱贫建档立卡贫困人口按照4:6的比例承担，对脱贫建档立卡贫困人口按照6:4的比例承担，签约服务费主要用于保障家庭医生团队为签约的建档立卡贫困人口免费提供基本包服务。
2.准确把握应签尽签内涵，根据经济社会发展状况、基层服务能力及慢性病患病情况等多种因素合理确定应签范，2019年起，不对居民签约数量作要求。不追求全盖。保障对重点人群和重点病种提供签约服务。其中，常住的建档立卡贫困人口中已明确论断可追踪的高血压、糖尿病、肺结核、严重精神障碍患者“应签尽签”。（应签底数源于健康扶贫核实核准的患者数，甄别已死亡、长期外出务工/上学、疾病治愈以及没能明确诊断等不能服务的情况）。
3.考核兑付，依据上一年度各地签约服务实际情况考核后向服务团队兑付服务费</t>
  </si>
  <si>
    <t>建档立卡贫困人口高血压患者签约率</t>
  </si>
  <si>
    <t>95%</t>
  </si>
  <si>
    <t>反映获补助人员、资助等形式的补助。</t>
  </si>
  <si>
    <t>建档立卡贫困人口糖尿病患者签约率</t>
  </si>
  <si>
    <t>反映获补助人员、资助等形式的补助</t>
  </si>
  <si>
    <t>补助资金到位率</t>
  </si>
  <si>
    <t>服务团队考核兑付及时率</t>
  </si>
  <si>
    <t>反映发放单位及时发放补助资金的情况。
发放及时率=在时限内发放资金/应发放资金*100%</t>
  </si>
  <si>
    <t>贫困人口家庭医生签约服务制度知晓率</t>
  </si>
  <si>
    <t>85%</t>
  </si>
  <si>
    <t>签约对象满意度</t>
  </si>
  <si>
    <t>以“创新、协调、绿色、开放、共享”五大发展理念统领新一轮艾滋病防治工作，进一步完善政府组织领导，部门各负其责，全社会共同参与的工作机制，坚持预防为主、防治结合、依法防治、科学防治的原则，强化综合治理、分类指导，突出重点、攻坚克难，全面有效地落实各项防治措施，促进全州跨越式发展，建设更加健康稳定的社会环境。</t>
  </si>
  <si>
    <t>艾滋病免费抗病毒治疗</t>
  </si>
  <si>
    <t>艾滋病免费抗病毒治疗率</t>
  </si>
  <si>
    <t>艾滋病血液样本检测</t>
  </si>
  <si>
    <t>艾滋病血液样本检测率</t>
  </si>
  <si>
    <t>艾滋病规范化随访干预</t>
  </si>
  <si>
    <t>艾滋病规范化随访干预率</t>
  </si>
  <si>
    <t>艾滋病感染孕妇所生儿童抗病毒药物应用比例</t>
  </si>
  <si>
    <t>艾滋病哨点检测完成率</t>
  </si>
  <si>
    <t>艾滋病感染者发现率</t>
  </si>
  <si>
    <t>艾滋病感染者治疗率</t>
  </si>
  <si>
    <t>艾滋病治疗有效率</t>
  </si>
  <si>
    <t>安全套摆放率</t>
  </si>
  <si>
    <t>群众知晓率</t>
  </si>
  <si>
    <t>群众满意度逐年提高</t>
  </si>
  <si>
    <t>满意度逐年提高2%</t>
  </si>
  <si>
    <t>1、保证政府办基层医疗卫生机构实施国家基本药物制度，推进综合改革顺利进行；2、对实施国家基本药物的村卫生室给予补助，支持国家基本药物制度在村卫生室顺利实施。</t>
  </si>
  <si>
    <t>实现基本药物制度的基层医疗卫生机构</t>
  </si>
  <si>
    <t>全州基层医疗卫生机构均实施基本药物制度</t>
  </si>
  <si>
    <t>资金拨付及时率</t>
  </si>
  <si>
    <t>资金在30日内及时下达</t>
  </si>
  <si>
    <t>基层医疗机构对基本药物制度政策知晓率</t>
  </si>
  <si>
    <t>州内所有基层医疗卫生机构熟悉掌握国家基本药物制度</t>
  </si>
  <si>
    <t>基层医疗机构实施基本药物制度满意度</t>
  </si>
  <si>
    <t>基层医疗卫生机构对国家基本药物制度的满意度达60%以上</t>
  </si>
  <si>
    <t>预算10表</t>
  </si>
  <si>
    <t>2025年新增资产配置表</t>
  </si>
  <si>
    <t>单位名称：迪庆藏族自治州卫生健康委员会</t>
  </si>
  <si>
    <t>资产类别</t>
  </si>
  <si>
    <t>资产分类代码.名称</t>
  </si>
  <si>
    <t>资产名称</t>
  </si>
  <si>
    <t>计量单位</t>
  </si>
  <si>
    <t>财政部门批复数（元）</t>
  </si>
  <si>
    <t>单价</t>
  </si>
  <si>
    <t>金额</t>
  </si>
  <si>
    <t>预算11表</t>
  </si>
  <si>
    <t>2025年中央转移支付补助项目支出预算表</t>
  </si>
  <si>
    <t>上级补助</t>
  </si>
  <si>
    <t>注：2025年本部门无中央转移支付补助项目支出预算</t>
  </si>
  <si>
    <t>预算12表</t>
  </si>
  <si>
    <t>2025年部门项目支出中期规划预算表</t>
  </si>
  <si>
    <t>项目级次</t>
  </si>
  <si>
    <t>2025年</t>
  </si>
  <si>
    <t>2026年</t>
  </si>
  <si>
    <t>2027年</t>
  </si>
  <si>
    <t>311 专项业务类</t>
  </si>
  <si>
    <t>本级</t>
  </si>
  <si>
    <t>313 事业发展类</t>
  </si>
  <si>
    <t>322 民生类</t>
  </si>
  <si>
    <t>对下</t>
  </si>
  <si>
    <t>323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</si>
</sst>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1"/>
      <name val="宋体"/>
      <charset val="134"/>
      <scheme val="minor"/>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
      <name val="宋体"/>
      <charset val="134"/>
    </font>
    <font>
      <sz val="10.5"/>
      <color rgb="FF000000"/>
      <name val="宋体"/>
      <charset val="134"/>
    </font>
    <font>
      <sz val="10"/>
      <color theme="1"/>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3" borderId="18" applyNumberFormat="0" applyAlignment="0" applyProtection="0">
      <alignment vertical="center"/>
    </xf>
    <xf numFmtId="0" fontId="32" fillId="4" borderId="19" applyNumberFormat="0" applyAlignment="0" applyProtection="0">
      <alignment vertical="center"/>
    </xf>
    <xf numFmtId="0" fontId="33" fillId="4" borderId="18" applyNumberFormat="0" applyAlignment="0" applyProtection="0">
      <alignment vertical="center"/>
    </xf>
    <xf numFmtId="0" fontId="34" fillId="5"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8" fillId="0" borderId="7">
      <alignment horizontal="right" vertical="center"/>
    </xf>
    <xf numFmtId="177" fontId="8" fillId="0" borderId="7">
      <alignment horizontal="right" vertical="center"/>
    </xf>
    <xf numFmtId="10" fontId="8" fillId="0" borderId="7">
      <alignment horizontal="right" vertical="center"/>
    </xf>
    <xf numFmtId="178" fontId="8" fillId="0" borderId="7">
      <alignment horizontal="right" vertical="center"/>
    </xf>
    <xf numFmtId="49" fontId="8" fillId="0" borderId="7">
      <alignment horizontal="left" vertical="center" wrapText="1"/>
    </xf>
    <xf numFmtId="178" fontId="8" fillId="0" borderId="7">
      <alignment horizontal="right" vertical="center"/>
    </xf>
    <xf numFmtId="179" fontId="8" fillId="0" borderId="7">
      <alignment horizontal="right" vertical="center"/>
    </xf>
    <xf numFmtId="180" fontId="8" fillId="0" borderId="7">
      <alignment horizontal="right" vertical="center"/>
    </xf>
    <xf numFmtId="0" fontId="8" fillId="0" borderId="0">
      <alignment vertical="top"/>
      <protection locked="0"/>
    </xf>
  </cellStyleXfs>
  <cellXfs count="223">
    <xf numFmtId="0" fontId="0" fillId="0" borderId="0" xfId="0" applyFont="1" applyBorder="1"/>
    <xf numFmtId="0" fontId="0" fillId="0" borderId="0" xfId="0" applyFill="1" applyBorder="1" applyAlignment="1" applyProtection="1">
      <alignment vertical="center"/>
    </xf>
    <xf numFmtId="0" fontId="0" fillId="0" borderId="0" xfId="0" applyFont="1" applyBorder="1" applyAlignment="1">
      <alignment horizontal="center" vertical="center"/>
    </xf>
    <xf numFmtId="49" fontId="1" fillId="0" borderId="0" xfId="0" applyNumberFormat="1" applyFont="1" applyBorder="1"/>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1"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protection locked="0"/>
    </xf>
    <xf numFmtId="4" fontId="3" fillId="0" borderId="7" xfId="0" applyNumberFormat="1" applyFont="1" applyFill="1" applyBorder="1" applyAlignment="1" applyProtection="1">
      <alignment horizontal="right" vertical="center" wrapText="1"/>
      <protection locked="0"/>
    </xf>
    <xf numFmtId="49" fontId="5" fillId="0" borderId="7" xfId="53" applyFont="1">
      <alignment horizontal="left" vertical="center" wrapText="1"/>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6" fillId="0" borderId="0" xfId="0" applyFont="1" applyBorder="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8" fontId="5"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49" fontId="8" fillId="0" borderId="0" xfId="53" applyNumberFormat="1" applyFont="1" applyBorder="1">
      <alignment horizontal="left" vertical="center" wrapText="1"/>
    </xf>
    <xf numFmtId="49" fontId="8" fillId="0" borderId="0" xfId="53" applyNumberFormat="1" applyFont="1" applyBorder="1" applyAlignment="1">
      <alignment horizontal="right" vertical="center" wrapText="1"/>
    </xf>
    <xf numFmtId="49" fontId="9" fillId="0" borderId="0" xfId="53" applyNumberFormat="1" applyFont="1" applyBorder="1" applyAlignment="1">
      <alignment horizontal="center" vertical="center" wrapText="1"/>
    </xf>
    <xf numFmtId="49" fontId="10" fillId="0" borderId="7"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49" fontId="10" fillId="0" borderId="7" xfId="53" applyNumberFormat="1" applyFont="1" applyBorder="1">
      <alignment horizontal="left" vertical="center" wrapText="1"/>
    </xf>
    <xf numFmtId="180" fontId="8" fillId="0" borderId="7" xfId="56" applyNumberFormat="1" applyFont="1" applyBorder="1">
      <alignment horizontal="right" vertical="center"/>
    </xf>
    <xf numFmtId="178" fontId="8" fillId="0" borderId="7" xfId="54" applyNumberFormat="1" applyFont="1" applyBorder="1">
      <alignment horizontal="right" vertical="center"/>
    </xf>
    <xf numFmtId="0" fontId="12"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3" fillId="0" borderId="7" xfId="0" applyFont="1" applyFill="1" applyBorder="1" applyAlignment="1" applyProtection="1">
      <alignment horizontal="left" vertical="center" wrapText="1"/>
      <protection locked="0"/>
    </xf>
    <xf numFmtId="0" fontId="3" fillId="0" borderId="7" xfId="0" applyFont="1" applyFill="1" applyBorder="1" applyAlignment="1" applyProtection="1">
      <alignment vertical="center" wrapText="1"/>
    </xf>
    <xf numFmtId="0" fontId="3" fillId="0" borderId="7"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wrapText="1" indent="1"/>
      <protection locked="0"/>
    </xf>
    <xf numFmtId="0" fontId="3" fillId="0" borderId="7" xfId="0" applyFont="1" applyFill="1" applyBorder="1" applyAlignment="1" applyProtection="1">
      <alignment horizontal="center" vertical="center" wrapText="1"/>
      <protection locked="0"/>
    </xf>
    <xf numFmtId="0" fontId="3" fillId="0" borderId="0" xfId="0" applyFont="1" applyBorder="1" applyAlignment="1" applyProtection="1">
      <alignment horizontal="right" vertical="center"/>
      <protection locked="0"/>
    </xf>
    <xf numFmtId="0" fontId="1" fillId="0" borderId="0" xfId="0" applyFont="1" applyBorder="1" applyAlignment="1">
      <alignment horizontal="right" vertical="center"/>
    </xf>
    <xf numFmtId="0" fontId="12" fillId="0" borderId="0" xfId="0" applyFont="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pplyProtection="1">
      <alignment horizontal="right"/>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5" fillId="0" borderId="7" xfId="0" applyFont="1" applyFill="1" applyBorder="1" applyAlignment="1" applyProtection="1">
      <alignment horizontal="left" vertical="center" wrapText="1"/>
    </xf>
    <xf numFmtId="4" fontId="5" fillId="0" borderId="7" xfId="0" applyNumberFormat="1" applyFont="1" applyFill="1" applyBorder="1" applyAlignment="1" applyProtection="1">
      <alignment horizontal="right" vertical="center"/>
      <protection locked="0"/>
    </xf>
    <xf numFmtId="4" fontId="5" fillId="0" borderId="2" xfId="0" applyNumberFormat="1" applyFont="1" applyFill="1" applyBorder="1" applyAlignment="1" applyProtection="1">
      <alignment horizontal="right" vertical="center"/>
      <protection locked="0"/>
    </xf>
    <xf numFmtId="0" fontId="5" fillId="0" borderId="7" xfId="0" applyFont="1" applyFill="1" applyBorder="1" applyAlignment="1" applyProtection="1">
      <alignment horizontal="center" vertical="center"/>
    </xf>
    <xf numFmtId="0" fontId="1" fillId="0" borderId="0" xfId="0" applyFont="1" applyBorder="1" applyAlignment="1">
      <alignment wrapText="1"/>
    </xf>
    <xf numFmtId="0" fontId="3" fillId="0" borderId="0" xfId="0" applyFont="1" applyBorder="1" applyAlignment="1" applyProtection="1">
      <alignment vertical="top" wrapText="1"/>
      <protection locked="0"/>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pplyProtection="1">
      <alignment horizontal="center" vertical="center" wrapText="1"/>
      <protection locked="0"/>
    </xf>
    <xf numFmtId="0" fontId="3" fillId="0" borderId="0" xfId="0" applyFont="1" applyBorder="1" applyAlignment="1">
      <alignment horizontal="left" vertical="center" wrapText="1"/>
    </xf>
    <xf numFmtId="0" fontId="4" fillId="0" borderId="0" xfId="0" applyFont="1" applyBorder="1" applyAlignment="1">
      <alignment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49" fontId="13" fillId="0" borderId="0" xfId="57" applyNumberFormat="1" applyFont="1" applyFill="1" applyBorder="1" applyAlignment="1" applyProtection="1"/>
    <xf numFmtId="0" fontId="3" fillId="0" borderId="0" xfId="0" applyFont="1" applyBorder="1" applyAlignment="1" applyProtection="1">
      <alignment horizontal="right" vertical="center" wrapText="1"/>
      <protection locked="0"/>
    </xf>
    <xf numFmtId="0" fontId="3" fillId="0" borderId="0" xfId="0" applyFont="1" applyBorder="1" applyAlignment="1">
      <alignment horizontal="right" vertical="center" wrapText="1"/>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Border="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6"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12" xfId="0" applyFont="1" applyFill="1" applyBorder="1" applyAlignment="1" applyProtection="1">
      <alignment horizontal="right" vertical="center"/>
    </xf>
    <xf numFmtId="4" fontId="3" fillId="0" borderId="12" xfId="0" applyNumberFormat="1" applyFont="1" applyFill="1" applyBorder="1" applyAlignment="1" applyProtection="1">
      <alignment horizontal="right" vertical="center"/>
      <protection locked="0"/>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left" vertical="center"/>
    </xf>
    <xf numFmtId="4" fontId="3" fillId="0" borderId="7" xfId="0" applyNumberFormat="1" applyFont="1" applyFill="1" applyBorder="1" applyAlignment="1" applyProtection="1">
      <alignment horizontal="right" vertical="center"/>
      <protection locked="0"/>
    </xf>
    <xf numFmtId="0" fontId="3" fillId="0" borderId="0" xfId="0" applyFont="1" applyBorder="1" applyAlignment="1">
      <alignment horizontal="right" vertical="center"/>
    </xf>
    <xf numFmtId="0" fontId="3" fillId="0" borderId="0" xfId="0" applyFont="1" applyBorder="1" applyAlignment="1">
      <alignment horizontal="right"/>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 fillId="0" borderId="0" xfId="0" applyFont="1" applyBorder="1" applyAlignment="1">
      <alignment horizontal="right"/>
    </xf>
    <xf numFmtId="178" fontId="5" fillId="0" borderId="7" xfId="54" applyNumberFormat="1" applyFont="1" applyBorder="1">
      <alignment horizontal="right" vertical="center"/>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3" fillId="0" borderId="7" xfId="0" applyFont="1" applyFill="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15" fillId="0" borderId="7" xfId="0" applyFont="1" applyFill="1" applyBorder="1" applyAlignment="1" applyProtection="1">
      <alignment vertical="center"/>
    </xf>
    <xf numFmtId="0" fontId="5" fillId="0" borderId="7" xfId="0" applyFont="1" applyFill="1" applyBorder="1" applyAlignment="1" applyProtection="1">
      <alignment vertical="top"/>
      <protection locked="0"/>
    </xf>
    <xf numFmtId="0" fontId="5" fillId="0" borderId="0" xfId="0" applyFont="1" applyBorder="1" applyAlignment="1">
      <alignment horizontal="left" vertical="center"/>
    </xf>
    <xf numFmtId="0" fontId="5" fillId="0" borderId="7"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left" vertical="top" wrapText="1"/>
      <protection locked="0"/>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178" fontId="5" fillId="0" borderId="7" xfId="54" applyFont="1">
      <alignment horizontal="right" vertical="center"/>
    </xf>
    <xf numFmtId="0" fontId="1" fillId="0" borderId="0" xfId="0" applyFont="1" applyBorder="1" applyAlignment="1">
      <alignment vertical="top"/>
    </xf>
    <xf numFmtId="0" fontId="1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4" fontId="3" fillId="0" borderId="7" xfId="0" applyNumberFormat="1" applyFont="1" applyFill="1" applyBorder="1" applyAlignment="1" applyProtection="1">
      <alignment horizontal="right" vertical="center" wrapText="1"/>
    </xf>
    <xf numFmtId="4" fontId="3" fillId="0" borderId="7" xfId="0" applyNumberFormat="1" applyFont="1" applyFill="1" applyBorder="1" applyAlignment="1" applyProtection="1">
      <alignment horizontal="right" vertical="center"/>
    </xf>
    <xf numFmtId="0" fontId="17" fillId="0" borderId="7" xfId="0" applyFont="1" applyBorder="1" applyAlignment="1">
      <alignment horizontal="center"/>
    </xf>
    <xf numFmtId="0" fontId="5" fillId="0" borderId="7" xfId="0" applyFont="1" applyFill="1" applyBorder="1" applyAlignment="1" applyProtection="1">
      <alignment horizontal="left" vertical="center"/>
    </xf>
    <xf numFmtId="0" fontId="5" fillId="0" borderId="7" xfId="0" applyFont="1" applyFill="1" applyBorder="1" applyAlignment="1" applyProtection="1">
      <alignment horizontal="left" vertical="center" indent="1"/>
    </xf>
    <xf numFmtId="0" fontId="16" fillId="0" borderId="7" xfId="0" applyFont="1" applyBorder="1" applyAlignment="1">
      <alignment horizontal="center" vertical="center" wrapText="1"/>
    </xf>
    <xf numFmtId="0" fontId="3" fillId="0" borderId="7" xfId="0" applyFont="1" applyFill="1" applyBorder="1" applyAlignment="1" applyProtection="1">
      <alignment horizontal="right" vertical="center"/>
      <protection locked="0"/>
    </xf>
    <xf numFmtId="0" fontId="5" fillId="0" borderId="3" xfId="0" applyFont="1" applyFill="1" applyBorder="1" applyAlignment="1" applyProtection="1">
      <alignment horizontal="left" vertical="center"/>
      <protection locked="0"/>
    </xf>
    <xf numFmtId="0" fontId="5" fillId="0" borderId="4" xfId="0" applyFont="1" applyFill="1" applyBorder="1" applyAlignment="1" applyProtection="1">
      <alignment horizontal="left" vertical="center"/>
      <protection locked="0"/>
    </xf>
    <xf numFmtId="0" fontId="1" fillId="0" borderId="0" xfId="0" applyFont="1" applyBorder="1" applyAlignment="1">
      <alignment horizontal="center" wrapText="1"/>
    </xf>
    <xf numFmtId="0" fontId="1" fillId="0" borderId="0" xfId="0" applyFont="1" applyBorder="1" applyAlignment="1">
      <alignment horizontal="right" wrapText="1"/>
    </xf>
    <xf numFmtId="0" fontId="18" fillId="0" borderId="0"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 fontId="5" fillId="0" borderId="7" xfId="0" applyNumberFormat="1" applyFont="1" applyFill="1" applyBorder="1" applyAlignment="1" applyProtection="1">
      <alignment horizontal="right" vertical="center"/>
    </xf>
    <xf numFmtId="4" fontId="5" fillId="0" borderId="2" xfId="0" applyNumberFormat="1" applyFont="1" applyFill="1" applyBorder="1" applyAlignment="1" applyProtection="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4" fontId="5" fillId="0" borderId="7" xfId="0" applyNumberFormat="1" applyFont="1" applyFill="1" applyBorder="1" applyAlignment="1" applyProtection="1">
      <alignment horizontal="right" vertical="center" wrapText="1"/>
    </xf>
    <xf numFmtId="0" fontId="3" fillId="0" borderId="7" xfId="0" applyFont="1" applyFill="1" applyBorder="1" applyAlignment="1" applyProtection="1">
      <alignment horizontal="left" vertical="center" wrapText="1" indent="1"/>
    </xf>
    <xf numFmtId="0" fontId="3" fillId="0" borderId="7" xfId="0" applyFont="1" applyFill="1" applyBorder="1" applyAlignment="1" applyProtection="1">
      <alignment horizontal="left" vertical="center" wrapText="1" indent="2"/>
    </xf>
    <xf numFmtId="0" fontId="15" fillId="0" borderId="2" xfId="0" applyFont="1" applyFill="1" applyBorder="1" applyAlignment="1" applyProtection="1">
      <alignment horizontal="center" vertical="center"/>
    </xf>
    <xf numFmtId="0" fontId="15" fillId="0" borderId="4" xfId="0" applyFont="1" applyFill="1" applyBorder="1" applyAlignment="1" applyProtection="1">
      <alignment horizontal="center" vertical="center"/>
    </xf>
    <xf numFmtId="4" fontId="5" fillId="0" borderId="7" xfId="0" applyNumberFormat="1" applyFont="1" applyFill="1" applyBorder="1" applyAlignment="1" applyProtection="1">
      <alignment horizontal="right" vertical="center" wrapText="1"/>
      <protection locked="0"/>
    </xf>
    <xf numFmtId="0" fontId="20" fillId="0" borderId="0" xfId="0" applyFont="1" applyBorder="1" applyAlignment="1">
      <alignment horizontal="center" vertical="center"/>
    </xf>
    <xf numFmtId="0" fontId="2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0" fontId="22" fillId="0" borderId="7" xfId="0" applyFont="1" applyFill="1" applyBorder="1" applyAlignment="1" applyProtection="1">
      <alignment vertical="center"/>
    </xf>
    <xf numFmtId="4" fontId="3" fillId="0" borderId="7" xfId="0" applyNumberFormat="1" applyFont="1" applyFill="1" applyBorder="1" applyAlignment="1" applyProtection="1">
      <alignment vertical="center"/>
    </xf>
    <xf numFmtId="0" fontId="22" fillId="0" borderId="7" xfId="0" applyFont="1" applyFill="1" applyBorder="1" applyAlignment="1" applyProtection="1">
      <alignment horizontal="left" vertical="center"/>
      <protection locked="0"/>
    </xf>
    <xf numFmtId="0" fontId="3" fillId="0" borderId="7" xfId="0" applyFont="1" applyFill="1" applyBorder="1" applyAlignment="1" applyProtection="1">
      <alignment vertical="center"/>
      <protection locked="0"/>
    </xf>
    <xf numFmtId="0" fontId="3" fillId="0" borderId="7" xfId="0" applyFont="1" applyFill="1" applyBorder="1" applyAlignment="1" applyProtection="1">
      <alignment horizontal="left" vertical="center"/>
      <protection locked="0"/>
    </xf>
    <xf numFmtId="4" fontId="3" fillId="0" borderId="7" xfId="0" applyNumberFormat="1" applyFont="1" applyFill="1" applyBorder="1" applyAlignment="1" applyProtection="1">
      <alignment vertical="center"/>
      <protection locked="0"/>
    </xf>
    <xf numFmtId="0" fontId="22" fillId="0" borderId="7" xfId="0" applyFont="1" applyFill="1" applyBorder="1" applyAlignment="1" applyProtection="1">
      <alignment vertical="center"/>
      <protection locked="0"/>
    </xf>
    <xf numFmtId="0" fontId="3" fillId="0" borderId="7" xfId="0" applyFont="1" applyFill="1" applyBorder="1" applyAlignment="1" applyProtection="1">
      <alignment vertical="center"/>
    </xf>
    <xf numFmtId="0" fontId="3" fillId="0" borderId="7" xfId="0" applyFont="1" applyFill="1" applyBorder="1" applyAlignment="1" applyProtection="1">
      <alignment horizontal="left" vertical="center"/>
    </xf>
    <xf numFmtId="0" fontId="22" fillId="0" borderId="7" xfId="0" applyFont="1" applyFill="1" applyBorder="1" applyAlignment="1" applyProtection="1">
      <alignment horizontal="center" vertical="center"/>
    </xf>
    <xf numFmtId="0" fontId="22" fillId="0" borderId="7" xfId="0" applyFont="1" applyFill="1" applyBorder="1" applyAlignment="1" applyProtection="1">
      <alignment horizontal="center" vertical="center"/>
      <protection locked="0"/>
    </xf>
    <xf numFmtId="4" fontId="22" fillId="0" borderId="7" xfId="0" applyNumberFormat="1" applyFont="1" applyFill="1" applyBorder="1" applyAlignment="1" applyProtection="1">
      <alignment vertical="center"/>
    </xf>
    <xf numFmtId="0" fontId="1" fillId="0" borderId="1" xfId="0" applyFont="1" applyBorder="1" applyAlignment="1">
      <alignment horizontal="center" vertical="center" wrapText="1"/>
    </xf>
    <xf numFmtId="0" fontId="15" fillId="0" borderId="4" xfId="0" applyFont="1" applyFill="1" applyBorder="1" applyAlignment="1" applyProtection="1">
      <alignment horizontal="center" vertical="center" wrapText="1"/>
    </xf>
    <xf numFmtId="0" fontId="12" fillId="0" borderId="0" xfId="0" applyFont="1" applyBorder="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3" fillId="0" borderId="6" xfId="0" applyFont="1" applyFill="1" applyBorder="1" applyAlignment="1" applyProtection="1">
      <alignment vertical="center" wrapText="1"/>
    </xf>
    <xf numFmtId="0" fontId="3" fillId="0" borderId="12" xfId="0" applyFont="1" applyFill="1" applyBorder="1" applyAlignment="1" applyProtection="1">
      <alignment vertical="center" wrapText="1"/>
    </xf>
    <xf numFmtId="4" fontId="3" fillId="0" borderId="12" xfId="0" applyNumberFormat="1" applyFont="1" applyFill="1" applyBorder="1" applyAlignment="1" applyProtection="1">
      <alignment vertical="center"/>
    </xf>
    <xf numFmtId="4" fontId="3" fillId="0" borderId="12" xfId="0" applyNumberFormat="1" applyFont="1" applyFill="1" applyBorder="1" applyAlignment="1" applyProtection="1">
      <alignment vertical="center"/>
      <protection locked="0"/>
    </xf>
    <xf numFmtId="0" fontId="3" fillId="0" borderId="6" xfId="0" applyFont="1" applyFill="1" applyBorder="1" applyAlignment="1" applyProtection="1">
      <alignment horizontal="center" vertical="center"/>
    </xf>
    <xf numFmtId="0" fontId="3" fillId="0" borderId="12" xfId="0" applyFont="1" applyFill="1" applyBorder="1" applyAlignment="1" applyProtection="1">
      <alignment vertical="center"/>
    </xf>
    <xf numFmtId="0" fontId="1" fillId="0" borderId="0" xfId="0" applyFont="1" applyBorder="1" applyProtection="1">
      <protection locked="0"/>
    </xf>
    <xf numFmtId="0" fontId="4" fillId="0" borderId="0" xfId="0" applyFont="1" applyBorder="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15"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Border="1" applyAlignment="1">
      <alignment horizontal="center" vertical="top"/>
    </xf>
    <xf numFmtId="0" fontId="3" fillId="0" borderId="6" xfId="0" applyFont="1" applyFill="1" applyBorder="1" applyAlignment="1" applyProtection="1">
      <alignment horizontal="left" vertical="center"/>
    </xf>
    <xf numFmtId="4" fontId="3" fillId="0" borderId="13" xfId="0" applyNumberFormat="1" applyFont="1" applyFill="1" applyBorder="1" applyAlignment="1" applyProtection="1">
      <alignment horizontal="right" vertical="center"/>
      <protection locked="0"/>
    </xf>
    <xf numFmtId="0" fontId="3" fillId="0" borderId="6" xfId="0" applyFont="1" applyFill="1" applyBorder="1" applyAlignment="1" applyProtection="1">
      <alignment horizontal="left" vertical="center"/>
      <protection locked="0"/>
    </xf>
    <xf numFmtId="0" fontId="3" fillId="0" borderId="13" xfId="0" applyFont="1" applyFill="1" applyBorder="1" applyAlignment="1" applyProtection="1">
      <alignment horizontal="right" vertical="center"/>
      <protection locked="0"/>
    </xf>
    <xf numFmtId="0" fontId="15" fillId="0" borderId="7" xfId="0" applyFont="1" applyFill="1" applyBorder="1" applyAlignment="1" applyProtection="1"/>
    <xf numFmtId="0" fontId="22" fillId="0" borderId="6" xfId="0" applyFont="1" applyFill="1" applyBorder="1" applyAlignment="1" applyProtection="1">
      <alignment horizontal="center" vertical="center"/>
    </xf>
    <xf numFmtId="0" fontId="22" fillId="0" borderId="13" xfId="0" applyFont="1" applyFill="1" applyBorder="1" applyAlignment="1" applyProtection="1">
      <alignment horizontal="right" vertical="center"/>
    </xf>
    <xf numFmtId="4" fontId="22" fillId="0" borderId="13" xfId="0" applyNumberFormat="1" applyFont="1" applyFill="1" applyBorder="1" applyAlignment="1" applyProtection="1">
      <alignment horizontal="right" vertical="center"/>
    </xf>
    <xf numFmtId="4" fontId="22" fillId="0" borderId="7" xfId="0" applyNumberFormat="1" applyFont="1" applyFill="1" applyBorder="1" applyAlignment="1" applyProtection="1">
      <alignment horizontal="right" vertical="center"/>
    </xf>
    <xf numFmtId="0" fontId="3" fillId="0" borderId="7" xfId="0" applyFont="1" applyFill="1" applyBorder="1" applyAlignment="1" applyProtection="1">
      <alignment horizontal="right" vertical="center"/>
    </xf>
    <xf numFmtId="0" fontId="3" fillId="0" borderId="13" xfId="0" applyFont="1" applyFill="1" applyBorder="1" applyAlignment="1" applyProtection="1">
      <alignment horizontal="right" vertical="center"/>
    </xf>
    <xf numFmtId="0" fontId="22" fillId="0" borderId="6" xfId="0" applyFont="1" applyFill="1" applyBorder="1" applyAlignment="1" applyProtection="1">
      <alignment horizontal="center" vertical="center"/>
      <protection locked="0"/>
    </xf>
    <xf numFmtId="4" fontId="22" fillId="0" borderId="13" xfId="0" applyNumberFormat="1" applyFont="1" applyFill="1" applyBorder="1" applyAlignment="1" applyProtection="1">
      <alignment horizontal="right" vertical="center"/>
      <protection locked="0"/>
    </xf>
    <xf numFmtId="4" fontId="22" fillId="0" borderId="7" xfId="0" applyNumberFormat="1" applyFont="1" applyFill="1" applyBorder="1" applyAlignment="1" applyProtection="1">
      <alignment horizontal="righ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8"/>
  <sheetViews>
    <sheetView showZeros="0" workbookViewId="0">
      <pane ySplit="1" topLeftCell="A2" activePane="bottomLeft" state="frozen"/>
      <selection/>
      <selection pane="bottomLeft" activeCell="A4" sqref="A4:B4"/>
    </sheetView>
  </sheetViews>
  <sheetFormatPr defaultColWidth="8" defaultRowHeight="14.25" customHeight="1" outlineLevelCol="3"/>
  <cols>
    <col min="1" max="1" width="39.5740740740741" customWidth="1"/>
    <col min="2" max="2" width="46.3148148148148" customWidth="1"/>
    <col min="3" max="3" width="40.4259259259259" customWidth="1"/>
    <col min="4" max="4" width="50.1759259259259" customWidth="1"/>
  </cols>
  <sheetData>
    <row r="1" customHeight="1" spans="1:4">
      <c r="A1" s="2"/>
      <c r="B1" s="2"/>
      <c r="C1" s="2"/>
      <c r="D1" s="2"/>
    </row>
    <row r="2" ht="12" customHeight="1" spans="4:4">
      <c r="D2" s="112" t="s">
        <v>0</v>
      </c>
    </row>
    <row r="3" ht="36" customHeight="1" spans="1:4">
      <c r="A3" s="47" t="s">
        <v>1</v>
      </c>
      <c r="B3" s="208"/>
      <c r="C3" s="208"/>
      <c r="D3" s="208"/>
    </row>
    <row r="4" ht="21" customHeight="1" spans="1:4">
      <c r="A4" s="101" t="str">
        <f>"单位名称："&amp;"迪庆藏族自治州卫生健康委员会"</f>
        <v>单位名称：迪庆藏族自治州卫生健康委员会</v>
      </c>
      <c r="B4" s="166"/>
      <c r="C4" s="166"/>
      <c r="D4" s="111" t="s">
        <v>2</v>
      </c>
    </row>
    <row r="5" ht="19.5" customHeight="1" spans="1:4">
      <c r="A5" s="12" t="s">
        <v>3</v>
      </c>
      <c r="B5" s="14"/>
      <c r="C5" s="12" t="s">
        <v>4</v>
      </c>
      <c r="D5" s="14"/>
    </row>
    <row r="6" ht="19.5" customHeight="1" spans="1:4">
      <c r="A6" s="17" t="s">
        <v>5</v>
      </c>
      <c r="B6" s="17" t="s">
        <v>6</v>
      </c>
      <c r="C6" s="17" t="s">
        <v>7</v>
      </c>
      <c r="D6" s="17" t="s">
        <v>6</v>
      </c>
    </row>
    <row r="7" ht="19.5" customHeight="1" spans="1:4">
      <c r="A7" s="20"/>
      <c r="B7" s="20"/>
      <c r="C7" s="20"/>
      <c r="D7" s="20"/>
    </row>
    <row r="8" s="1" customFormat="1" ht="22.5" customHeight="1" spans="1:4">
      <c r="A8" s="176" t="s">
        <v>8</v>
      </c>
      <c r="B8" s="138">
        <v>194342720.48</v>
      </c>
      <c r="C8" s="176" t="s">
        <v>9</v>
      </c>
      <c r="D8" s="138">
        <v>1004820</v>
      </c>
    </row>
    <row r="9" s="1" customFormat="1" ht="22.5" customHeight="1" spans="1:4">
      <c r="A9" s="176" t="s">
        <v>10</v>
      </c>
      <c r="B9" s="138"/>
      <c r="C9" s="176" t="s">
        <v>11</v>
      </c>
      <c r="D9" s="138"/>
    </row>
    <row r="10" s="1" customFormat="1" ht="22.5" customHeight="1" spans="1:4">
      <c r="A10" s="176" t="s">
        <v>12</v>
      </c>
      <c r="B10" s="138"/>
      <c r="C10" s="176" t="s">
        <v>13</v>
      </c>
      <c r="D10" s="138"/>
    </row>
    <row r="11" s="1" customFormat="1" ht="22.5" customHeight="1" spans="1:4">
      <c r="A11" s="176" t="s">
        <v>14</v>
      </c>
      <c r="B11" s="110"/>
      <c r="C11" s="176" t="s">
        <v>15</v>
      </c>
      <c r="D11" s="138"/>
    </row>
    <row r="12" s="1" customFormat="1" ht="22.5" customHeight="1" spans="1:4">
      <c r="A12" s="176" t="s">
        <v>16</v>
      </c>
      <c r="B12" s="138">
        <v>236966766.29</v>
      </c>
      <c r="C12" s="172" t="s">
        <v>17</v>
      </c>
      <c r="D12" s="110"/>
    </row>
    <row r="13" s="1" customFormat="1" ht="22.5" customHeight="1" spans="1:4">
      <c r="A13" s="176" t="s">
        <v>18</v>
      </c>
      <c r="B13" s="110">
        <v>233916766.29</v>
      </c>
      <c r="C13" s="172" t="s">
        <v>19</v>
      </c>
      <c r="D13" s="110">
        <v>1300000</v>
      </c>
    </row>
    <row r="14" s="1" customFormat="1" ht="22.5" customHeight="1" spans="1:4">
      <c r="A14" s="176" t="s">
        <v>20</v>
      </c>
      <c r="B14" s="110"/>
      <c r="C14" s="172" t="s">
        <v>21</v>
      </c>
      <c r="D14" s="110"/>
    </row>
    <row r="15" s="1" customFormat="1" ht="22.5" customHeight="1" spans="1:4">
      <c r="A15" s="176" t="s">
        <v>22</v>
      </c>
      <c r="B15" s="110"/>
      <c r="C15" s="172" t="s">
        <v>23</v>
      </c>
      <c r="D15" s="110">
        <v>26828146.38</v>
      </c>
    </row>
    <row r="16" s="1" customFormat="1" ht="22.5" customHeight="1" spans="1:4">
      <c r="A16" s="209" t="s">
        <v>24</v>
      </c>
      <c r="B16" s="110"/>
      <c r="C16" s="172" t="s">
        <v>25</v>
      </c>
      <c r="D16" s="110">
        <v>407573111.09</v>
      </c>
    </row>
    <row r="17" s="1" customFormat="1" ht="22.5" customHeight="1" spans="1:4">
      <c r="A17" s="209" t="s">
        <v>26</v>
      </c>
      <c r="B17" s="210">
        <v>3050000</v>
      </c>
      <c r="C17" s="172" t="s">
        <v>27</v>
      </c>
      <c r="D17" s="110"/>
    </row>
    <row r="18" s="1" customFormat="1" ht="22.5" customHeight="1" spans="1:4">
      <c r="A18" s="211"/>
      <c r="B18" s="212"/>
      <c r="C18" s="172" t="s">
        <v>28</v>
      </c>
      <c r="D18" s="110"/>
    </row>
    <row r="19" s="1" customFormat="1" ht="22.5" customHeight="1" spans="1:4">
      <c r="A19" s="213"/>
      <c r="B19" s="213"/>
      <c r="C19" s="172" t="s">
        <v>29</v>
      </c>
      <c r="D19" s="110">
        <v>318600</v>
      </c>
    </row>
    <row r="20" s="1" customFormat="1" ht="22.5" customHeight="1" spans="1:4">
      <c r="A20" s="213"/>
      <c r="B20" s="213"/>
      <c r="C20" s="172" t="s">
        <v>30</v>
      </c>
      <c r="D20" s="110"/>
    </row>
    <row r="21" s="1" customFormat="1" ht="22.5" customHeight="1" spans="1:4">
      <c r="A21" s="213"/>
      <c r="B21" s="213"/>
      <c r="C21" s="172" t="s">
        <v>31</v>
      </c>
      <c r="D21" s="110"/>
    </row>
    <row r="22" s="1" customFormat="1" ht="22.5" customHeight="1" spans="1:4">
      <c r="A22" s="213"/>
      <c r="B22" s="213"/>
      <c r="C22" s="172" t="s">
        <v>32</v>
      </c>
      <c r="D22" s="110"/>
    </row>
    <row r="23" s="1" customFormat="1" ht="22.5" customHeight="1" spans="1:4">
      <c r="A23" s="213"/>
      <c r="B23" s="213"/>
      <c r="C23" s="172" t="s">
        <v>33</v>
      </c>
      <c r="D23" s="110"/>
    </row>
    <row r="24" s="1" customFormat="1" ht="22.5" customHeight="1" spans="1:4">
      <c r="A24" s="213"/>
      <c r="B24" s="213"/>
      <c r="C24" s="172" t="s">
        <v>34</v>
      </c>
      <c r="D24" s="110"/>
    </row>
    <row r="25" s="1" customFormat="1" ht="22.5" customHeight="1" spans="1:4">
      <c r="A25" s="213"/>
      <c r="B25" s="213"/>
      <c r="C25" s="172" t="s">
        <v>35</v>
      </c>
      <c r="D25" s="110"/>
    </row>
    <row r="26" s="1" customFormat="1" ht="22.5" customHeight="1" spans="1:4">
      <c r="A26" s="213"/>
      <c r="B26" s="213"/>
      <c r="C26" s="172" t="s">
        <v>36</v>
      </c>
      <c r="D26" s="110">
        <v>14932094.01</v>
      </c>
    </row>
    <row r="27" s="1" customFormat="1" ht="22.5" customHeight="1" spans="1:4">
      <c r="A27" s="213"/>
      <c r="B27" s="213"/>
      <c r="C27" s="172" t="s">
        <v>37</v>
      </c>
      <c r="D27" s="110"/>
    </row>
    <row r="28" s="1" customFormat="1" ht="22.5" customHeight="1" spans="1:4">
      <c r="A28" s="213"/>
      <c r="B28" s="213"/>
      <c r="C28" s="172" t="s">
        <v>38</v>
      </c>
      <c r="D28" s="110"/>
    </row>
    <row r="29" s="1" customFormat="1" ht="22.5" customHeight="1" spans="1:4">
      <c r="A29" s="213"/>
      <c r="B29" s="213"/>
      <c r="C29" s="172" t="s">
        <v>39</v>
      </c>
      <c r="D29" s="110"/>
    </row>
    <row r="30" s="1" customFormat="1" ht="22.5" customHeight="1" spans="1:4">
      <c r="A30" s="213"/>
      <c r="B30" s="213"/>
      <c r="C30" s="172" t="s">
        <v>40</v>
      </c>
      <c r="D30" s="110"/>
    </row>
    <row r="31" s="1" customFormat="1" ht="22.5" customHeight="1" spans="1:4">
      <c r="A31" s="214"/>
      <c r="B31" s="215"/>
      <c r="C31" s="172" t="s">
        <v>41</v>
      </c>
      <c r="D31" s="110"/>
    </row>
    <row r="32" s="1" customFormat="1" ht="22.5" customHeight="1" spans="1:4">
      <c r="A32" s="214"/>
      <c r="B32" s="215"/>
      <c r="C32" s="172" t="s">
        <v>42</v>
      </c>
      <c r="D32" s="110"/>
    </row>
    <row r="33" s="1" customFormat="1" ht="22.5" customHeight="1" spans="1:4">
      <c r="A33" s="214"/>
      <c r="B33" s="215"/>
      <c r="C33" s="172" t="s">
        <v>43</v>
      </c>
      <c r="D33" s="110"/>
    </row>
    <row r="34" s="1" customFormat="1" ht="22.5" customHeight="1" spans="1:4">
      <c r="A34" s="214" t="s">
        <v>44</v>
      </c>
      <c r="B34" s="216">
        <v>431309486.77</v>
      </c>
      <c r="C34" s="177" t="s">
        <v>45</v>
      </c>
      <c r="D34" s="217">
        <v>451956771.48</v>
      </c>
    </row>
    <row r="35" s="1" customFormat="1" ht="22.5" customHeight="1" spans="1:4">
      <c r="A35" s="209" t="s">
        <v>46</v>
      </c>
      <c r="B35" s="132">
        <v>20647284.71</v>
      </c>
      <c r="C35" s="176" t="s">
        <v>47</v>
      </c>
      <c r="D35" s="143"/>
    </row>
    <row r="36" s="1" customFormat="1" ht="22.5" customHeight="1" spans="1:4">
      <c r="A36" s="209" t="s">
        <v>48</v>
      </c>
      <c r="B36" s="132">
        <v>20647284.71</v>
      </c>
      <c r="C36" s="176" t="s">
        <v>48</v>
      </c>
      <c r="D36" s="218"/>
    </row>
    <row r="37" s="1" customFormat="1" ht="22.5" customHeight="1" spans="1:4">
      <c r="A37" s="209" t="s">
        <v>49</v>
      </c>
      <c r="B37" s="219"/>
      <c r="C37" s="176" t="s">
        <v>50</v>
      </c>
      <c r="D37" s="143"/>
    </row>
    <row r="38" s="1" customFormat="1" ht="22.5" customHeight="1" spans="1:4">
      <c r="A38" s="220" t="s">
        <v>51</v>
      </c>
      <c r="B38" s="221">
        <v>451956771.48</v>
      </c>
      <c r="C38" s="177" t="s">
        <v>52</v>
      </c>
      <c r="D38" s="222">
        <v>451956771.48</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A10" sqref="A10"/>
    </sheetView>
  </sheetViews>
  <sheetFormatPr defaultColWidth="9.13888888888889" defaultRowHeight="14.25" customHeight="1" outlineLevelCol="5"/>
  <cols>
    <col min="1" max="1" width="35.4444444444444" customWidth="1"/>
    <col min="2" max="2" width="28.6018518518519" customWidth="1"/>
    <col min="3" max="3" width="31.6018518518519" customWidth="1"/>
    <col min="4" max="6" width="33.4537037037037" customWidth="1"/>
  </cols>
  <sheetData>
    <row r="1" customHeight="1" spans="1:6">
      <c r="A1" s="2"/>
      <c r="B1" s="2"/>
      <c r="C1" s="2"/>
      <c r="D1" s="2"/>
      <c r="E1" s="2"/>
      <c r="F1" s="2"/>
    </row>
    <row r="2" ht="15.75" customHeight="1" spans="6:6">
      <c r="F2" s="58" t="s">
        <v>1231</v>
      </c>
    </row>
    <row r="3" ht="28.5" customHeight="1" spans="1:6">
      <c r="A3" s="29" t="s">
        <v>1232</v>
      </c>
      <c r="B3" s="29"/>
      <c r="C3" s="29"/>
      <c r="D3" s="29"/>
      <c r="E3" s="29"/>
      <c r="F3" s="29"/>
    </row>
    <row r="4" ht="15" customHeight="1" spans="1:6">
      <c r="A4" s="113" t="str">
        <f>"单位名称："&amp;"迪庆藏族自治州卫生健康委员会"</f>
        <v>单位名称：迪庆藏族自治州卫生健康委员会</v>
      </c>
      <c r="B4" s="114"/>
      <c r="C4" s="114"/>
      <c r="D4" s="75"/>
      <c r="E4" s="75"/>
      <c r="F4" s="115" t="s">
        <v>2</v>
      </c>
    </row>
    <row r="5" ht="18.75" customHeight="1" spans="1:6">
      <c r="A5" s="11" t="s">
        <v>264</v>
      </c>
      <c r="B5" s="11" t="s">
        <v>89</v>
      </c>
      <c r="C5" s="11" t="s">
        <v>90</v>
      </c>
      <c r="D5" s="17" t="s">
        <v>1233</v>
      </c>
      <c r="E5" s="64"/>
      <c r="F5" s="64"/>
    </row>
    <row r="6" ht="30" customHeight="1" spans="1:6">
      <c r="A6" s="20"/>
      <c r="B6" s="20"/>
      <c r="C6" s="20"/>
      <c r="D6" s="17" t="s">
        <v>57</v>
      </c>
      <c r="E6" s="64" t="s">
        <v>98</v>
      </c>
      <c r="F6" s="64" t="s">
        <v>99</v>
      </c>
    </row>
    <row r="7" ht="16.5" customHeight="1" spans="1:6">
      <c r="A7" s="64">
        <v>1</v>
      </c>
      <c r="B7" s="64">
        <v>2</v>
      </c>
      <c r="C7" s="64">
        <v>3</v>
      </c>
      <c r="D7" s="64">
        <v>4</v>
      </c>
      <c r="E7" s="64">
        <v>5</v>
      </c>
      <c r="F7" s="64">
        <v>6</v>
      </c>
    </row>
    <row r="8" ht="20.25" customHeight="1" spans="1:6">
      <c r="A8" s="31"/>
      <c r="B8" s="31"/>
      <c r="C8" s="31"/>
      <c r="D8" s="116"/>
      <c r="E8" s="116"/>
      <c r="F8" s="116"/>
    </row>
    <row r="9" ht="17.25" customHeight="1" spans="1:6">
      <c r="A9" s="117" t="s">
        <v>151</v>
      </c>
      <c r="B9" s="118"/>
      <c r="C9" s="118" t="s">
        <v>151</v>
      </c>
      <c r="D9" s="116"/>
      <c r="E9" s="116"/>
      <c r="F9" s="116"/>
    </row>
    <row r="10" customHeight="1" spans="1:1">
      <c r="A10" s="89" t="s">
        <v>1234</v>
      </c>
    </row>
  </sheetData>
  <mergeCells count="6">
    <mergeCell ref="A3:F3"/>
    <mergeCell ref="D5:F5"/>
    <mergeCell ref="A9:C9"/>
    <mergeCell ref="A5:A6"/>
    <mergeCell ref="B5:B6"/>
    <mergeCell ref="C5:C6"/>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53"/>
  <sheetViews>
    <sheetView showZeros="0" workbookViewId="0">
      <pane ySplit="1" topLeftCell="A41" activePane="bottomLeft" state="frozen"/>
      <selection/>
      <selection pane="bottomLeft" activeCell="A5" sqref="A5:A7"/>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1" width="14.7407407407407" customWidth="1"/>
    <col min="12" max="16" width="12.5740740740741" customWidth="1"/>
    <col min="17" max="17" width="10.4259259259259" customWidth="1"/>
  </cols>
  <sheetData>
    <row r="1" customHeight="1" spans="1:17">
      <c r="A1" s="2"/>
      <c r="B1" s="2"/>
      <c r="C1" s="2"/>
      <c r="D1" s="2"/>
      <c r="E1" s="2"/>
      <c r="F1" s="2"/>
      <c r="G1" s="2"/>
      <c r="H1" s="2"/>
      <c r="I1" s="2"/>
      <c r="J1" s="2"/>
      <c r="K1" s="2"/>
      <c r="L1" s="2"/>
      <c r="M1" s="2"/>
      <c r="N1" s="2"/>
      <c r="O1" s="2"/>
      <c r="P1" s="2"/>
      <c r="Q1" s="2"/>
    </row>
    <row r="2" ht="13.5" customHeight="1" spans="15:17">
      <c r="O2" s="57"/>
      <c r="P2" s="57"/>
      <c r="Q2" s="111" t="s">
        <v>1235</v>
      </c>
    </row>
    <row r="3" ht="27.75" customHeight="1" spans="1:17">
      <c r="A3" s="71" t="s">
        <v>1236</v>
      </c>
      <c r="B3" s="29"/>
      <c r="C3" s="29"/>
      <c r="D3" s="29"/>
      <c r="E3" s="29"/>
      <c r="F3" s="29"/>
      <c r="G3" s="29"/>
      <c r="H3" s="29"/>
      <c r="I3" s="29"/>
      <c r="J3" s="29"/>
      <c r="K3" s="48"/>
      <c r="L3" s="29"/>
      <c r="M3" s="29"/>
      <c r="N3" s="29"/>
      <c r="O3" s="48"/>
      <c r="P3" s="48"/>
      <c r="Q3" s="29"/>
    </row>
    <row r="4" ht="18.75" customHeight="1" spans="1:17">
      <c r="A4" s="101" t="str">
        <f>"单位名称："&amp;"迪庆藏族自治州卫生健康委员会"</f>
        <v>单位名称：迪庆藏族自治州卫生健康委员会</v>
      </c>
      <c r="B4" s="8"/>
      <c r="C4" s="8"/>
      <c r="D4" s="8"/>
      <c r="E4" s="8"/>
      <c r="F4" s="8"/>
      <c r="G4" s="8"/>
      <c r="H4" s="8"/>
      <c r="I4" s="8"/>
      <c r="J4" s="8"/>
      <c r="O4" s="61"/>
      <c r="P4" s="61"/>
      <c r="Q4" s="112" t="s">
        <v>255</v>
      </c>
    </row>
    <row r="5" ht="15.75" customHeight="1" spans="1:17">
      <c r="A5" s="11" t="s">
        <v>1237</v>
      </c>
      <c r="B5" s="76" t="s">
        <v>1238</v>
      </c>
      <c r="C5" s="76" t="s">
        <v>1239</v>
      </c>
      <c r="D5" s="76" t="s">
        <v>1240</v>
      </c>
      <c r="E5" s="76" t="s">
        <v>1241</v>
      </c>
      <c r="F5" s="76" t="s">
        <v>1242</v>
      </c>
      <c r="G5" s="77" t="s">
        <v>271</v>
      </c>
      <c r="H5" s="77"/>
      <c r="I5" s="77"/>
      <c r="J5" s="77"/>
      <c r="K5" s="78"/>
      <c r="L5" s="77"/>
      <c r="M5" s="77"/>
      <c r="N5" s="77"/>
      <c r="O5" s="94"/>
      <c r="P5" s="78"/>
      <c r="Q5" s="95"/>
    </row>
    <row r="6" ht="17.25" customHeight="1" spans="1:17">
      <c r="A6" s="16"/>
      <c r="B6" s="79"/>
      <c r="C6" s="79"/>
      <c r="D6" s="79"/>
      <c r="E6" s="79"/>
      <c r="F6" s="79"/>
      <c r="G6" s="79" t="s">
        <v>57</v>
      </c>
      <c r="H6" s="79" t="s">
        <v>60</v>
      </c>
      <c r="I6" s="79" t="s">
        <v>1243</v>
      </c>
      <c r="J6" s="79" t="s">
        <v>1244</v>
      </c>
      <c r="K6" s="80" t="s">
        <v>1245</v>
      </c>
      <c r="L6" s="96" t="s">
        <v>1246</v>
      </c>
      <c r="M6" s="96"/>
      <c r="N6" s="96"/>
      <c r="O6" s="97"/>
      <c r="P6" s="98"/>
      <c r="Q6" s="81"/>
    </row>
    <row r="7" ht="54" customHeight="1" spans="1:17">
      <c r="A7" s="19"/>
      <c r="B7" s="81"/>
      <c r="C7" s="81"/>
      <c r="D7" s="81"/>
      <c r="E7" s="81"/>
      <c r="F7" s="81"/>
      <c r="G7" s="81"/>
      <c r="H7" s="81" t="s">
        <v>59</v>
      </c>
      <c r="I7" s="81"/>
      <c r="J7" s="81"/>
      <c r="K7" s="82"/>
      <c r="L7" s="81" t="s">
        <v>59</v>
      </c>
      <c r="M7" s="81" t="s">
        <v>70</v>
      </c>
      <c r="N7" s="81" t="s">
        <v>278</v>
      </c>
      <c r="O7" s="99" t="s">
        <v>66</v>
      </c>
      <c r="P7" s="82" t="s">
        <v>67</v>
      </c>
      <c r="Q7" s="81" t="s">
        <v>68</v>
      </c>
    </row>
    <row r="8" ht="15" customHeight="1" spans="1:17">
      <c r="A8" s="20">
        <v>1</v>
      </c>
      <c r="B8" s="102">
        <v>2</v>
      </c>
      <c r="C8" s="102">
        <v>3</v>
      </c>
      <c r="D8" s="102">
        <v>4</v>
      </c>
      <c r="E8" s="102">
        <v>5</v>
      </c>
      <c r="F8" s="102">
        <v>6</v>
      </c>
      <c r="G8" s="103">
        <v>7</v>
      </c>
      <c r="H8" s="103">
        <v>8</v>
      </c>
      <c r="I8" s="103">
        <v>9</v>
      </c>
      <c r="J8" s="103">
        <v>10</v>
      </c>
      <c r="K8" s="103">
        <v>11</v>
      </c>
      <c r="L8" s="103">
        <v>12</v>
      </c>
      <c r="M8" s="103">
        <v>13</v>
      </c>
      <c r="N8" s="103">
        <v>14</v>
      </c>
      <c r="O8" s="103">
        <v>15</v>
      </c>
      <c r="P8" s="103">
        <v>16</v>
      </c>
      <c r="Q8" s="103">
        <v>17</v>
      </c>
    </row>
    <row r="9" s="1" customFormat="1" ht="22.5" customHeight="1" spans="1:17">
      <c r="A9" s="104"/>
      <c r="B9" s="105"/>
      <c r="C9" s="105"/>
      <c r="D9" s="105"/>
      <c r="E9" s="106"/>
      <c r="F9" s="107"/>
      <c r="G9" s="107"/>
      <c r="H9" s="107"/>
      <c r="I9" s="107"/>
      <c r="J9" s="107"/>
      <c r="K9" s="107"/>
      <c r="L9" s="107"/>
      <c r="M9" s="107"/>
      <c r="N9" s="107"/>
      <c r="O9" s="110"/>
      <c r="P9" s="107"/>
      <c r="Q9" s="107"/>
    </row>
    <row r="10" s="1" customFormat="1" ht="22.5" customHeight="1" spans="1:17">
      <c r="A10" s="104" t="str">
        <f t="shared" ref="A10:A12" si="0">"    "&amp;"公务用车运行维护费"</f>
        <v>    公务用车运行维护费</v>
      </c>
      <c r="B10" s="105" t="s">
        <v>1247</v>
      </c>
      <c r="C10" s="105" t="s">
        <v>1248</v>
      </c>
      <c r="D10" s="105" t="s">
        <v>716</v>
      </c>
      <c r="E10" s="106">
        <v>14500</v>
      </c>
      <c r="F10" s="107"/>
      <c r="G10" s="107">
        <v>14500</v>
      </c>
      <c r="H10" s="107">
        <v>14500</v>
      </c>
      <c r="I10" s="107"/>
      <c r="J10" s="107"/>
      <c r="K10" s="107"/>
      <c r="L10" s="107"/>
      <c r="M10" s="107"/>
      <c r="N10" s="107"/>
      <c r="O10" s="110"/>
      <c r="P10" s="107"/>
      <c r="Q10" s="107"/>
    </row>
    <row r="11" s="1" customFormat="1" ht="22.5" customHeight="1" spans="1:17">
      <c r="A11" s="104" t="str">
        <f t="shared" si="0"/>
        <v>    公务用车运行维护费</v>
      </c>
      <c r="B11" s="105" t="s">
        <v>1249</v>
      </c>
      <c r="C11" s="105" t="s">
        <v>1250</v>
      </c>
      <c r="D11" s="105" t="s">
        <v>716</v>
      </c>
      <c r="E11" s="106">
        <v>4000</v>
      </c>
      <c r="F11" s="107"/>
      <c r="G11" s="107">
        <v>4000</v>
      </c>
      <c r="H11" s="107">
        <v>4000</v>
      </c>
      <c r="I11" s="107"/>
      <c r="J11" s="107"/>
      <c r="K11" s="107"/>
      <c r="L11" s="107"/>
      <c r="M11" s="107"/>
      <c r="N11" s="107"/>
      <c r="O11" s="110"/>
      <c r="P11" s="107"/>
      <c r="Q11" s="107"/>
    </row>
    <row r="12" s="1" customFormat="1" ht="22.5" customHeight="1" spans="1:17">
      <c r="A12" s="104" t="str">
        <f t="shared" si="0"/>
        <v>    公务用车运行维护费</v>
      </c>
      <c r="B12" s="105" t="s">
        <v>1251</v>
      </c>
      <c r="C12" s="105" t="s">
        <v>1252</v>
      </c>
      <c r="D12" s="105" t="s">
        <v>716</v>
      </c>
      <c r="E12" s="106">
        <v>1</v>
      </c>
      <c r="F12" s="107"/>
      <c r="G12" s="107">
        <v>6500</v>
      </c>
      <c r="H12" s="107">
        <v>6500</v>
      </c>
      <c r="I12" s="107"/>
      <c r="J12" s="107"/>
      <c r="K12" s="107"/>
      <c r="L12" s="107"/>
      <c r="M12" s="107"/>
      <c r="N12" s="107"/>
      <c r="O12" s="110"/>
      <c r="P12" s="107"/>
      <c r="Q12" s="107"/>
    </row>
    <row r="13" s="1" customFormat="1" ht="22.5" customHeight="1" spans="1:17">
      <c r="A13" s="104" t="str">
        <f>"    "&amp;"全州卫生事业发展综合保障项目经费"</f>
        <v>    全州卫生事业发展综合保障项目经费</v>
      </c>
      <c r="B13" s="105" t="s">
        <v>1253</v>
      </c>
      <c r="C13" s="105" t="s">
        <v>1254</v>
      </c>
      <c r="D13" s="105" t="s">
        <v>716</v>
      </c>
      <c r="E13" s="106">
        <v>1</v>
      </c>
      <c r="F13" s="107"/>
      <c r="G13" s="107">
        <v>10000</v>
      </c>
      <c r="H13" s="107">
        <v>10000</v>
      </c>
      <c r="I13" s="107"/>
      <c r="J13" s="107"/>
      <c r="K13" s="107"/>
      <c r="L13" s="107"/>
      <c r="M13" s="107"/>
      <c r="N13" s="107"/>
      <c r="O13" s="110"/>
      <c r="P13" s="107"/>
      <c r="Q13" s="107"/>
    </row>
    <row r="14" s="1" customFormat="1" ht="22.5" customHeight="1" spans="1:17">
      <c r="A14" s="104" t="str">
        <f>"    "&amp;"全州卫生事业发展综合保障项目经费"</f>
        <v>    全州卫生事业发展综合保障项目经费</v>
      </c>
      <c r="B14" s="105" t="s">
        <v>1255</v>
      </c>
      <c r="C14" s="105" t="s">
        <v>1256</v>
      </c>
      <c r="D14" s="105" t="s">
        <v>716</v>
      </c>
      <c r="E14" s="106">
        <v>1</v>
      </c>
      <c r="F14" s="107"/>
      <c r="G14" s="107">
        <v>1450</v>
      </c>
      <c r="H14" s="107">
        <v>1450</v>
      </c>
      <c r="I14" s="107"/>
      <c r="J14" s="107"/>
      <c r="K14" s="107"/>
      <c r="L14" s="107"/>
      <c r="M14" s="107"/>
      <c r="N14" s="107"/>
      <c r="O14" s="110"/>
      <c r="P14" s="107"/>
      <c r="Q14" s="107"/>
    </row>
    <row r="15" s="1" customFormat="1" ht="22.5" customHeight="1" spans="1:17">
      <c r="A15" s="104" t="s">
        <v>76</v>
      </c>
      <c r="B15" s="25"/>
      <c r="C15" s="25"/>
      <c r="D15" s="25"/>
      <c r="E15" s="25"/>
      <c r="F15" s="25"/>
      <c r="G15" s="25"/>
      <c r="H15" s="25"/>
      <c r="I15" s="25"/>
      <c r="J15" s="25"/>
      <c r="K15" s="25"/>
      <c r="L15" s="25"/>
      <c r="M15" s="25"/>
      <c r="N15" s="25"/>
      <c r="O15" s="25"/>
      <c r="P15" s="25"/>
      <c r="Q15" s="25"/>
    </row>
    <row r="16" s="1" customFormat="1" ht="22.5" customHeight="1" spans="1:17">
      <c r="A16" s="104" t="str">
        <f t="shared" ref="A16:A21" si="1">"    "&amp;"公务用车运行维护费"</f>
        <v>    公务用车运行维护费</v>
      </c>
      <c r="B16" s="105" t="s">
        <v>1257</v>
      </c>
      <c r="C16" s="105" t="s">
        <v>1250</v>
      </c>
      <c r="D16" s="105" t="s">
        <v>716</v>
      </c>
      <c r="E16" s="106">
        <v>3</v>
      </c>
      <c r="F16" s="107">
        <v>15000</v>
      </c>
      <c r="G16" s="107">
        <v>15000</v>
      </c>
      <c r="H16" s="107">
        <v>15000</v>
      </c>
      <c r="I16" s="107"/>
      <c r="J16" s="107"/>
      <c r="K16" s="107"/>
      <c r="L16" s="107"/>
      <c r="M16" s="107"/>
      <c r="N16" s="107"/>
      <c r="O16" s="110"/>
      <c r="P16" s="107"/>
      <c r="Q16" s="107"/>
    </row>
    <row r="17" s="1" customFormat="1" ht="22.5" customHeight="1" spans="1:17">
      <c r="A17" s="104" t="str">
        <f t="shared" si="1"/>
        <v>    公务用车运行维护费</v>
      </c>
      <c r="B17" s="105" t="s">
        <v>1251</v>
      </c>
      <c r="C17" s="105" t="s">
        <v>1252</v>
      </c>
      <c r="D17" s="105" t="s">
        <v>716</v>
      </c>
      <c r="E17" s="106">
        <v>1</v>
      </c>
      <c r="F17" s="107">
        <v>5000</v>
      </c>
      <c r="G17" s="107">
        <v>5000</v>
      </c>
      <c r="H17" s="107">
        <v>5000</v>
      </c>
      <c r="I17" s="107"/>
      <c r="J17" s="107"/>
      <c r="K17" s="107"/>
      <c r="L17" s="107"/>
      <c r="M17" s="107"/>
      <c r="N17" s="107"/>
      <c r="O17" s="110"/>
      <c r="P17" s="107"/>
      <c r="Q17" s="107"/>
    </row>
    <row r="18" s="1" customFormat="1" ht="22.5" customHeight="1" spans="1:17">
      <c r="A18" s="104" t="s">
        <v>78</v>
      </c>
      <c r="B18" s="25"/>
      <c r="C18" s="25"/>
      <c r="D18" s="25"/>
      <c r="E18" s="25"/>
      <c r="F18" s="25"/>
      <c r="G18" s="25"/>
      <c r="H18" s="25"/>
      <c r="I18" s="25"/>
      <c r="J18" s="25"/>
      <c r="K18" s="25"/>
      <c r="L18" s="25"/>
      <c r="M18" s="25"/>
      <c r="N18" s="25"/>
      <c r="O18" s="25"/>
      <c r="P18" s="25"/>
      <c r="Q18" s="25"/>
    </row>
    <row r="19" s="1" customFormat="1" ht="22.5" customHeight="1" spans="1:17">
      <c r="A19" s="104" t="str">
        <f t="shared" si="1"/>
        <v>    公务用车运行维护费</v>
      </c>
      <c r="B19" s="105" t="s">
        <v>1247</v>
      </c>
      <c r="C19" s="105" t="s">
        <v>1248</v>
      </c>
      <c r="D19" s="105" t="s">
        <v>735</v>
      </c>
      <c r="E19" s="106">
        <v>1</v>
      </c>
      <c r="F19" s="107"/>
      <c r="G19" s="107">
        <v>18000</v>
      </c>
      <c r="H19" s="107">
        <v>18000</v>
      </c>
      <c r="I19" s="107"/>
      <c r="J19" s="107"/>
      <c r="K19" s="107"/>
      <c r="L19" s="107"/>
      <c r="M19" s="107"/>
      <c r="N19" s="107"/>
      <c r="O19" s="110"/>
      <c r="P19" s="107"/>
      <c r="Q19" s="107"/>
    </row>
    <row r="20" s="1" customFormat="1" ht="22.5" customHeight="1" spans="1:17">
      <c r="A20" s="104" t="str">
        <f t="shared" si="1"/>
        <v>    公务用车运行维护费</v>
      </c>
      <c r="B20" s="105" t="s">
        <v>1258</v>
      </c>
      <c r="C20" s="105" t="s">
        <v>1250</v>
      </c>
      <c r="D20" s="105" t="s">
        <v>735</v>
      </c>
      <c r="E20" s="106">
        <v>1</v>
      </c>
      <c r="F20" s="107"/>
      <c r="G20" s="107">
        <v>16000</v>
      </c>
      <c r="H20" s="107">
        <v>16000</v>
      </c>
      <c r="I20" s="107"/>
      <c r="J20" s="107"/>
      <c r="K20" s="107"/>
      <c r="L20" s="107"/>
      <c r="M20" s="107"/>
      <c r="N20" s="107"/>
      <c r="O20" s="110"/>
      <c r="P20" s="107"/>
      <c r="Q20" s="107"/>
    </row>
    <row r="21" s="1" customFormat="1" ht="22.5" customHeight="1" spans="1:17">
      <c r="A21" s="104" t="str">
        <f t="shared" si="1"/>
        <v>    公务用车运行维护费</v>
      </c>
      <c r="B21" s="105" t="s">
        <v>1259</v>
      </c>
      <c r="C21" s="105" t="s">
        <v>1252</v>
      </c>
      <c r="D21" s="105" t="s">
        <v>735</v>
      </c>
      <c r="E21" s="106">
        <v>1</v>
      </c>
      <c r="F21" s="107"/>
      <c r="G21" s="107">
        <v>11000</v>
      </c>
      <c r="H21" s="107">
        <v>11000</v>
      </c>
      <c r="I21" s="107"/>
      <c r="J21" s="107"/>
      <c r="K21" s="107"/>
      <c r="L21" s="107"/>
      <c r="M21" s="107"/>
      <c r="N21" s="107"/>
      <c r="O21" s="110"/>
      <c r="P21" s="107"/>
      <c r="Q21" s="107"/>
    </row>
    <row r="22" s="1" customFormat="1" ht="22.5" customHeight="1" spans="1:17">
      <c r="A22" s="104" t="s">
        <v>80</v>
      </c>
      <c r="B22" s="25"/>
      <c r="C22" s="25"/>
      <c r="D22" s="25"/>
      <c r="E22" s="25"/>
      <c r="F22" s="25"/>
      <c r="G22" s="25"/>
      <c r="H22" s="25"/>
      <c r="I22" s="25"/>
      <c r="J22" s="25"/>
      <c r="K22" s="25"/>
      <c r="L22" s="25"/>
      <c r="M22" s="25"/>
      <c r="N22" s="25"/>
      <c r="O22" s="25"/>
      <c r="P22" s="25"/>
      <c r="Q22" s="25"/>
    </row>
    <row r="23" s="1" customFormat="1" ht="22.5" customHeight="1" spans="1:17">
      <c r="A23" s="104" t="str">
        <f>"    "&amp;"禽流感外环境监测项目专项资金"</f>
        <v>    禽流感外环境监测项目专项资金</v>
      </c>
      <c r="B23" s="105" t="s">
        <v>1260</v>
      </c>
      <c r="C23" s="105" t="s">
        <v>1261</v>
      </c>
      <c r="D23" s="105" t="s">
        <v>1262</v>
      </c>
      <c r="E23" s="106">
        <v>1</v>
      </c>
      <c r="F23" s="107">
        <v>2000</v>
      </c>
      <c r="G23" s="107">
        <v>2000</v>
      </c>
      <c r="H23" s="107">
        <v>2000</v>
      </c>
      <c r="I23" s="107"/>
      <c r="J23" s="107"/>
      <c r="K23" s="107"/>
      <c r="L23" s="107"/>
      <c r="M23" s="107"/>
      <c r="N23" s="107"/>
      <c r="O23" s="110"/>
      <c r="P23" s="107"/>
      <c r="Q23" s="107"/>
    </row>
    <row r="24" s="1" customFormat="1" ht="22.5" customHeight="1" spans="1:17">
      <c r="A24" s="104" t="str">
        <f>"    "&amp;"禽流感外环境监测项目专项资金"</f>
        <v>    禽流感外环境监测项目专项资金</v>
      </c>
      <c r="B24" s="105" t="s">
        <v>1263</v>
      </c>
      <c r="C24" s="105" t="s">
        <v>1264</v>
      </c>
      <c r="D24" s="105" t="s">
        <v>1262</v>
      </c>
      <c r="E24" s="106">
        <v>1</v>
      </c>
      <c r="F24" s="107">
        <v>12000</v>
      </c>
      <c r="G24" s="107">
        <v>12000</v>
      </c>
      <c r="H24" s="107">
        <v>12000</v>
      </c>
      <c r="I24" s="107"/>
      <c r="J24" s="107"/>
      <c r="K24" s="107"/>
      <c r="L24" s="107"/>
      <c r="M24" s="107"/>
      <c r="N24" s="107"/>
      <c r="O24" s="110"/>
      <c r="P24" s="107"/>
      <c r="Q24" s="107"/>
    </row>
    <row r="25" s="1" customFormat="1" ht="22.5" customHeight="1" spans="1:17">
      <c r="A25" s="104" t="str">
        <f t="shared" ref="A25:A27" si="2">"    "&amp;"公务用车运行维护费"</f>
        <v>    公务用车运行维护费</v>
      </c>
      <c r="B25" s="105" t="s">
        <v>1265</v>
      </c>
      <c r="C25" s="105" t="s">
        <v>1248</v>
      </c>
      <c r="D25" s="105" t="s">
        <v>716</v>
      </c>
      <c r="E25" s="106">
        <v>7</v>
      </c>
      <c r="F25" s="107">
        <v>98000</v>
      </c>
      <c r="G25" s="107">
        <v>98000</v>
      </c>
      <c r="H25" s="107">
        <v>98000</v>
      </c>
      <c r="I25" s="107"/>
      <c r="J25" s="107"/>
      <c r="K25" s="107"/>
      <c r="L25" s="107"/>
      <c r="M25" s="107"/>
      <c r="N25" s="107"/>
      <c r="O25" s="110"/>
      <c r="P25" s="107"/>
      <c r="Q25" s="107"/>
    </row>
    <row r="26" s="1" customFormat="1" ht="22.5" customHeight="1" spans="1:17">
      <c r="A26" s="104" t="str">
        <f t="shared" si="2"/>
        <v>    公务用车运行维护费</v>
      </c>
      <c r="B26" s="105" t="s">
        <v>1266</v>
      </c>
      <c r="C26" s="105" t="s">
        <v>1250</v>
      </c>
      <c r="D26" s="105" t="s">
        <v>716</v>
      </c>
      <c r="E26" s="106">
        <v>7</v>
      </c>
      <c r="F26" s="107">
        <v>42000</v>
      </c>
      <c r="G26" s="107">
        <v>42000</v>
      </c>
      <c r="H26" s="107">
        <v>42000</v>
      </c>
      <c r="I26" s="107"/>
      <c r="J26" s="107"/>
      <c r="K26" s="107"/>
      <c r="L26" s="107"/>
      <c r="M26" s="107"/>
      <c r="N26" s="107"/>
      <c r="O26" s="110"/>
      <c r="P26" s="107"/>
      <c r="Q26" s="107"/>
    </row>
    <row r="27" s="1" customFormat="1" ht="22.5" customHeight="1" spans="1:17">
      <c r="A27" s="104" t="str">
        <f t="shared" si="2"/>
        <v>    公务用车运行维护费</v>
      </c>
      <c r="B27" s="105" t="s">
        <v>1259</v>
      </c>
      <c r="C27" s="105" t="s">
        <v>1252</v>
      </c>
      <c r="D27" s="105" t="s">
        <v>716</v>
      </c>
      <c r="E27" s="106">
        <v>7</v>
      </c>
      <c r="F27" s="107">
        <v>28000</v>
      </c>
      <c r="G27" s="107">
        <v>28000</v>
      </c>
      <c r="H27" s="107">
        <v>28000</v>
      </c>
      <c r="I27" s="107"/>
      <c r="J27" s="107"/>
      <c r="K27" s="107"/>
      <c r="L27" s="107"/>
      <c r="M27" s="107"/>
      <c r="N27" s="107"/>
      <c r="O27" s="110"/>
      <c r="P27" s="107"/>
      <c r="Q27" s="107"/>
    </row>
    <row r="28" s="1" customFormat="1" ht="22.5" customHeight="1" spans="1:17">
      <c r="A28" s="104" t="str">
        <f>"    "&amp;"一般公用经费"</f>
        <v>    一般公用经费</v>
      </c>
      <c r="B28" s="105" t="s">
        <v>1263</v>
      </c>
      <c r="C28" s="105" t="s">
        <v>1264</v>
      </c>
      <c r="D28" s="105" t="s">
        <v>1262</v>
      </c>
      <c r="E28" s="106">
        <v>1</v>
      </c>
      <c r="F28" s="107">
        <v>9500</v>
      </c>
      <c r="G28" s="107">
        <v>9500</v>
      </c>
      <c r="H28" s="107">
        <v>9500</v>
      </c>
      <c r="I28" s="107"/>
      <c r="J28" s="107"/>
      <c r="K28" s="107"/>
      <c r="L28" s="107"/>
      <c r="M28" s="107"/>
      <c r="N28" s="107"/>
      <c r="O28" s="110"/>
      <c r="P28" s="107"/>
      <c r="Q28" s="107"/>
    </row>
    <row r="29" s="1" customFormat="1" ht="22.5" customHeight="1" spans="1:17">
      <c r="A29" s="104" t="s">
        <v>82</v>
      </c>
      <c r="B29" s="25"/>
      <c r="C29" s="25"/>
      <c r="D29" s="25"/>
      <c r="E29" s="25"/>
      <c r="F29" s="25"/>
      <c r="G29" s="25"/>
      <c r="H29" s="25"/>
      <c r="I29" s="25"/>
      <c r="J29" s="25"/>
      <c r="K29" s="25"/>
      <c r="L29" s="25"/>
      <c r="M29" s="25"/>
      <c r="N29" s="25"/>
      <c r="O29" s="25"/>
      <c r="P29" s="25"/>
      <c r="Q29" s="25"/>
    </row>
    <row r="30" s="1" customFormat="1" ht="22.5" customHeight="1" spans="1:17">
      <c r="A30" s="104" t="str">
        <f>"    "&amp;"迪庆州藏医院保洁服务外包经费"</f>
        <v>    迪庆州藏医院保洁服务外包经费</v>
      </c>
      <c r="B30" s="105" t="s">
        <v>600</v>
      </c>
      <c r="C30" s="105" t="s">
        <v>1267</v>
      </c>
      <c r="D30" s="105" t="s">
        <v>716</v>
      </c>
      <c r="E30" s="106">
        <v>1</v>
      </c>
      <c r="F30" s="107">
        <v>446000</v>
      </c>
      <c r="G30" s="107">
        <v>446000</v>
      </c>
      <c r="H30" s="107"/>
      <c r="I30" s="107"/>
      <c r="J30" s="107"/>
      <c r="K30" s="107"/>
      <c r="L30" s="107">
        <v>446000</v>
      </c>
      <c r="M30" s="107">
        <v>446000</v>
      </c>
      <c r="N30" s="107"/>
      <c r="O30" s="110"/>
      <c r="P30" s="107"/>
      <c r="Q30" s="107"/>
    </row>
    <row r="31" s="1" customFormat="1" ht="22.5" customHeight="1" spans="1:17">
      <c r="A31" s="104" t="str">
        <f t="shared" ref="A31:A33" si="3">"    "&amp;"公务用车运行经费"</f>
        <v>    公务用车运行经费</v>
      </c>
      <c r="B31" s="105" t="s">
        <v>1268</v>
      </c>
      <c r="C31" s="105" t="s">
        <v>1248</v>
      </c>
      <c r="D31" s="105" t="s">
        <v>716</v>
      </c>
      <c r="E31" s="106">
        <v>1</v>
      </c>
      <c r="F31" s="107"/>
      <c r="G31" s="107">
        <v>40000</v>
      </c>
      <c r="H31" s="107"/>
      <c r="I31" s="107"/>
      <c r="J31" s="107"/>
      <c r="K31" s="107"/>
      <c r="L31" s="107">
        <v>40000</v>
      </c>
      <c r="M31" s="107">
        <v>40000</v>
      </c>
      <c r="N31" s="107"/>
      <c r="O31" s="110"/>
      <c r="P31" s="107"/>
      <c r="Q31" s="107"/>
    </row>
    <row r="32" s="1" customFormat="1" ht="22.5" customHeight="1" spans="1:17">
      <c r="A32" s="104" t="str">
        <f t="shared" si="3"/>
        <v>    公务用车运行经费</v>
      </c>
      <c r="B32" s="105" t="s">
        <v>1266</v>
      </c>
      <c r="C32" s="105" t="s">
        <v>1250</v>
      </c>
      <c r="D32" s="105" t="s">
        <v>1269</v>
      </c>
      <c r="E32" s="106">
        <v>1</v>
      </c>
      <c r="F32" s="107"/>
      <c r="G32" s="107">
        <v>30000</v>
      </c>
      <c r="H32" s="107"/>
      <c r="I32" s="107"/>
      <c r="J32" s="107"/>
      <c r="K32" s="107"/>
      <c r="L32" s="107">
        <v>30000</v>
      </c>
      <c r="M32" s="107">
        <v>30000</v>
      </c>
      <c r="N32" s="107"/>
      <c r="O32" s="110"/>
      <c r="P32" s="107"/>
      <c r="Q32" s="107"/>
    </row>
    <row r="33" s="1" customFormat="1" ht="22.5" customHeight="1" spans="1:17">
      <c r="A33" s="104" t="str">
        <f t="shared" si="3"/>
        <v>    公务用车运行经费</v>
      </c>
      <c r="B33" s="105" t="s">
        <v>1259</v>
      </c>
      <c r="C33" s="105" t="s">
        <v>1252</v>
      </c>
      <c r="D33" s="105" t="s">
        <v>1269</v>
      </c>
      <c r="E33" s="106">
        <v>1</v>
      </c>
      <c r="F33" s="107"/>
      <c r="G33" s="107">
        <v>28000</v>
      </c>
      <c r="H33" s="107"/>
      <c r="I33" s="107"/>
      <c r="J33" s="107"/>
      <c r="K33" s="107"/>
      <c r="L33" s="107">
        <v>28000</v>
      </c>
      <c r="M33" s="107">
        <v>28000</v>
      </c>
      <c r="N33" s="107"/>
      <c r="O33" s="110"/>
      <c r="P33" s="107"/>
      <c r="Q33" s="107"/>
    </row>
    <row r="34" s="1" customFormat="1" ht="22.5" customHeight="1" spans="1:17">
      <c r="A34" s="104" t="str">
        <f t="shared" ref="A34:A38" si="4">"    "&amp;"包装材料等采购经费"</f>
        <v>    包装材料等采购经费</v>
      </c>
      <c r="B34" s="105" t="s">
        <v>1270</v>
      </c>
      <c r="C34" s="105" t="s">
        <v>1271</v>
      </c>
      <c r="D34" s="105" t="s">
        <v>1272</v>
      </c>
      <c r="E34" s="106">
        <v>1</v>
      </c>
      <c r="F34" s="107">
        <v>268300</v>
      </c>
      <c r="G34" s="107">
        <v>268300</v>
      </c>
      <c r="H34" s="107"/>
      <c r="I34" s="107"/>
      <c r="J34" s="107"/>
      <c r="K34" s="107"/>
      <c r="L34" s="107">
        <v>268300</v>
      </c>
      <c r="M34" s="107">
        <v>268300</v>
      </c>
      <c r="N34" s="107"/>
      <c r="O34" s="110"/>
      <c r="P34" s="107"/>
      <c r="Q34" s="107"/>
    </row>
    <row r="35" s="1" customFormat="1" ht="22.5" customHeight="1" spans="1:17">
      <c r="A35" s="104" t="str">
        <f t="shared" si="4"/>
        <v>    包装材料等采购经费</v>
      </c>
      <c r="B35" s="105" t="s">
        <v>1273</v>
      </c>
      <c r="C35" s="105" t="s">
        <v>1274</v>
      </c>
      <c r="D35" s="105" t="s">
        <v>1272</v>
      </c>
      <c r="E35" s="106">
        <v>1</v>
      </c>
      <c r="F35" s="107">
        <v>1407900</v>
      </c>
      <c r="G35" s="107">
        <v>1407900</v>
      </c>
      <c r="H35" s="107"/>
      <c r="I35" s="107"/>
      <c r="J35" s="107"/>
      <c r="K35" s="107"/>
      <c r="L35" s="107">
        <v>1407900</v>
      </c>
      <c r="M35" s="107">
        <v>1407900</v>
      </c>
      <c r="N35" s="107"/>
      <c r="O35" s="110"/>
      <c r="P35" s="107"/>
      <c r="Q35" s="107"/>
    </row>
    <row r="36" s="1" customFormat="1" ht="22.5" customHeight="1" spans="1:17">
      <c r="A36" s="104" t="str">
        <f t="shared" si="4"/>
        <v>    包装材料等采购经费</v>
      </c>
      <c r="B36" s="105" t="s">
        <v>1275</v>
      </c>
      <c r="C36" s="105" t="s">
        <v>1276</v>
      </c>
      <c r="D36" s="105" t="s">
        <v>1272</v>
      </c>
      <c r="E36" s="106">
        <v>1</v>
      </c>
      <c r="F36" s="107">
        <v>115750</v>
      </c>
      <c r="G36" s="107">
        <v>115750</v>
      </c>
      <c r="H36" s="107"/>
      <c r="I36" s="107"/>
      <c r="J36" s="107"/>
      <c r="K36" s="107"/>
      <c r="L36" s="107">
        <v>115750</v>
      </c>
      <c r="M36" s="107">
        <v>115750</v>
      </c>
      <c r="N36" s="107"/>
      <c r="O36" s="110"/>
      <c r="P36" s="107"/>
      <c r="Q36" s="107"/>
    </row>
    <row r="37" s="1" customFormat="1" ht="22.5" customHeight="1" spans="1:17">
      <c r="A37" s="104" t="str">
        <f t="shared" si="4"/>
        <v>    包装材料等采购经费</v>
      </c>
      <c r="B37" s="105" t="s">
        <v>1277</v>
      </c>
      <c r="C37" s="105" t="s">
        <v>1278</v>
      </c>
      <c r="D37" s="105" t="s">
        <v>1272</v>
      </c>
      <c r="E37" s="106">
        <v>1</v>
      </c>
      <c r="F37" s="107">
        <v>769900</v>
      </c>
      <c r="G37" s="107">
        <v>769900</v>
      </c>
      <c r="H37" s="107"/>
      <c r="I37" s="107"/>
      <c r="J37" s="107"/>
      <c r="K37" s="107"/>
      <c r="L37" s="107">
        <v>769900</v>
      </c>
      <c r="M37" s="107">
        <v>769900</v>
      </c>
      <c r="N37" s="107"/>
      <c r="O37" s="110"/>
      <c r="P37" s="107"/>
      <c r="Q37" s="107"/>
    </row>
    <row r="38" s="1" customFormat="1" ht="22.5" customHeight="1" spans="1:17">
      <c r="A38" s="104" t="str">
        <f t="shared" si="4"/>
        <v>    包装材料等采购经费</v>
      </c>
      <c r="B38" s="105" t="s">
        <v>1279</v>
      </c>
      <c r="C38" s="105" t="s">
        <v>1280</v>
      </c>
      <c r="D38" s="105" t="s">
        <v>1272</v>
      </c>
      <c r="E38" s="106">
        <v>1</v>
      </c>
      <c r="F38" s="107">
        <v>150000</v>
      </c>
      <c r="G38" s="107">
        <v>150000</v>
      </c>
      <c r="H38" s="107"/>
      <c r="I38" s="107"/>
      <c r="J38" s="107"/>
      <c r="K38" s="107"/>
      <c r="L38" s="107">
        <v>150000</v>
      </c>
      <c r="M38" s="107">
        <v>150000</v>
      </c>
      <c r="N38" s="107"/>
      <c r="O38" s="110"/>
      <c r="P38" s="107"/>
      <c r="Q38" s="107"/>
    </row>
    <row r="39" s="1" customFormat="1" ht="22.5" customHeight="1" spans="1:17">
      <c r="A39" s="104" t="s">
        <v>86</v>
      </c>
      <c r="B39" s="25"/>
      <c r="C39" s="25"/>
      <c r="D39" s="25"/>
      <c r="E39" s="25"/>
      <c r="F39" s="25"/>
      <c r="G39" s="25"/>
      <c r="H39" s="25"/>
      <c r="I39" s="25"/>
      <c r="J39" s="25"/>
      <c r="K39" s="25"/>
      <c r="L39" s="25"/>
      <c r="M39" s="25"/>
      <c r="N39" s="25"/>
      <c r="O39" s="25"/>
      <c r="P39" s="25"/>
      <c r="Q39" s="25"/>
    </row>
    <row r="40" s="1" customFormat="1" ht="22.5" customHeight="1" spans="1:17">
      <c r="A40" s="104" t="str">
        <f>"    "&amp;"产业园区物业管理资金"</f>
        <v>    产业园区物业管理资金</v>
      </c>
      <c r="B40" s="105" t="s">
        <v>1281</v>
      </c>
      <c r="C40" s="105" t="s">
        <v>1282</v>
      </c>
      <c r="D40" s="105" t="s">
        <v>716</v>
      </c>
      <c r="E40" s="106">
        <v>1</v>
      </c>
      <c r="F40" s="107"/>
      <c r="G40" s="107">
        <v>200000</v>
      </c>
      <c r="H40" s="107"/>
      <c r="I40" s="107"/>
      <c r="J40" s="107"/>
      <c r="K40" s="107"/>
      <c r="L40" s="107">
        <v>200000</v>
      </c>
      <c r="M40" s="107">
        <v>200000</v>
      </c>
      <c r="N40" s="107"/>
      <c r="O40" s="110"/>
      <c r="P40" s="107"/>
      <c r="Q40" s="107"/>
    </row>
    <row r="41" s="1" customFormat="1" ht="22.5" customHeight="1" spans="1:17">
      <c r="A41" s="104" t="str">
        <f>"    "&amp;"设备购置经费"</f>
        <v>    设备购置经费</v>
      </c>
      <c r="B41" s="105" t="s">
        <v>1283</v>
      </c>
      <c r="C41" s="105" t="s">
        <v>1284</v>
      </c>
      <c r="D41" s="105" t="s">
        <v>716</v>
      </c>
      <c r="E41" s="106">
        <v>3</v>
      </c>
      <c r="F41" s="107">
        <v>6000</v>
      </c>
      <c r="G41" s="107">
        <v>6000</v>
      </c>
      <c r="H41" s="107"/>
      <c r="I41" s="107"/>
      <c r="J41" s="107"/>
      <c r="K41" s="107"/>
      <c r="L41" s="107">
        <v>6000</v>
      </c>
      <c r="M41" s="107">
        <v>6000</v>
      </c>
      <c r="N41" s="107"/>
      <c r="O41" s="110"/>
      <c r="P41" s="107"/>
      <c r="Q41" s="107"/>
    </row>
    <row r="42" s="1" customFormat="1" ht="22.5" customHeight="1" spans="1:17">
      <c r="A42" s="104" t="str">
        <f>"    "&amp;"设备购置经费"</f>
        <v>    设备购置经费</v>
      </c>
      <c r="B42" s="105" t="s">
        <v>1285</v>
      </c>
      <c r="C42" s="105" t="s">
        <v>1286</v>
      </c>
      <c r="D42" s="105" t="s">
        <v>716</v>
      </c>
      <c r="E42" s="106">
        <v>5</v>
      </c>
      <c r="F42" s="107">
        <v>25000</v>
      </c>
      <c r="G42" s="107">
        <v>25000</v>
      </c>
      <c r="H42" s="107"/>
      <c r="I42" s="107"/>
      <c r="J42" s="107"/>
      <c r="K42" s="107"/>
      <c r="L42" s="107">
        <v>25000</v>
      </c>
      <c r="M42" s="107">
        <v>25000</v>
      </c>
      <c r="N42" s="107"/>
      <c r="O42" s="110"/>
      <c r="P42" s="107"/>
      <c r="Q42" s="107"/>
    </row>
    <row r="43" s="1" customFormat="1" ht="22.5" customHeight="1" spans="1:17">
      <c r="A43" s="104" t="str">
        <f t="shared" ref="A43:A45" si="5">"    "&amp;"公务用车运行保障经费"</f>
        <v>    公务用车运行保障经费</v>
      </c>
      <c r="B43" s="105" t="s">
        <v>1287</v>
      </c>
      <c r="C43" s="105" t="s">
        <v>1248</v>
      </c>
      <c r="D43" s="105" t="s">
        <v>716</v>
      </c>
      <c r="E43" s="106">
        <v>1</v>
      </c>
      <c r="F43" s="107">
        <v>27000</v>
      </c>
      <c r="G43" s="107">
        <v>27000</v>
      </c>
      <c r="H43" s="107"/>
      <c r="I43" s="107"/>
      <c r="J43" s="107"/>
      <c r="K43" s="107"/>
      <c r="L43" s="107">
        <v>27000</v>
      </c>
      <c r="M43" s="107">
        <v>27000</v>
      </c>
      <c r="N43" s="107"/>
      <c r="O43" s="110"/>
      <c r="P43" s="107"/>
      <c r="Q43" s="107"/>
    </row>
    <row r="44" s="1" customFormat="1" ht="22.5" customHeight="1" spans="1:17">
      <c r="A44" s="104" t="str">
        <f t="shared" si="5"/>
        <v>    公务用车运行保障经费</v>
      </c>
      <c r="B44" s="105" t="s">
        <v>1288</v>
      </c>
      <c r="C44" s="105" t="s">
        <v>1250</v>
      </c>
      <c r="D44" s="105" t="s">
        <v>716</v>
      </c>
      <c r="E44" s="106">
        <v>1</v>
      </c>
      <c r="F44" s="107">
        <v>20000</v>
      </c>
      <c r="G44" s="107">
        <v>20000</v>
      </c>
      <c r="H44" s="107"/>
      <c r="I44" s="107"/>
      <c r="J44" s="107"/>
      <c r="K44" s="107"/>
      <c r="L44" s="107">
        <v>20000</v>
      </c>
      <c r="M44" s="107">
        <v>20000</v>
      </c>
      <c r="N44" s="107"/>
      <c r="O44" s="110"/>
      <c r="P44" s="107"/>
      <c r="Q44" s="107"/>
    </row>
    <row r="45" s="1" customFormat="1" ht="22.5" customHeight="1" spans="1:17">
      <c r="A45" s="104" t="str">
        <f t="shared" si="5"/>
        <v>    公务用车运行保障经费</v>
      </c>
      <c r="B45" s="105" t="s">
        <v>1289</v>
      </c>
      <c r="C45" s="105" t="s">
        <v>1252</v>
      </c>
      <c r="D45" s="105" t="s">
        <v>716</v>
      </c>
      <c r="E45" s="106">
        <v>1</v>
      </c>
      <c r="F45" s="107">
        <v>3000</v>
      </c>
      <c r="G45" s="107">
        <v>3000</v>
      </c>
      <c r="H45" s="107"/>
      <c r="I45" s="107"/>
      <c r="J45" s="107"/>
      <c r="K45" s="107"/>
      <c r="L45" s="107">
        <v>3000</v>
      </c>
      <c r="M45" s="107">
        <v>3000</v>
      </c>
      <c r="N45" s="107"/>
      <c r="O45" s="110"/>
      <c r="P45" s="107"/>
      <c r="Q45" s="107"/>
    </row>
    <row r="46" s="1" customFormat="1" ht="22.5" customHeight="1" spans="1:17">
      <c r="A46" s="104" t="str">
        <f t="shared" ref="A46:A48" si="6">"    "&amp;"医院购买打印纸经费"</f>
        <v>    医院购买打印纸经费</v>
      </c>
      <c r="B46" s="105" t="s">
        <v>1290</v>
      </c>
      <c r="C46" s="105" t="s">
        <v>1291</v>
      </c>
      <c r="D46" s="105" t="s">
        <v>716</v>
      </c>
      <c r="E46" s="106">
        <v>15</v>
      </c>
      <c r="F46" s="107">
        <v>2325</v>
      </c>
      <c r="G46" s="107">
        <v>2325</v>
      </c>
      <c r="H46" s="107"/>
      <c r="I46" s="107"/>
      <c r="J46" s="107"/>
      <c r="K46" s="107"/>
      <c r="L46" s="107">
        <v>2325</v>
      </c>
      <c r="M46" s="107">
        <v>2325</v>
      </c>
      <c r="N46" s="107"/>
      <c r="O46" s="110"/>
      <c r="P46" s="107"/>
      <c r="Q46" s="107"/>
    </row>
    <row r="47" s="1" customFormat="1" ht="22.5" customHeight="1" spans="1:17">
      <c r="A47" s="104" t="str">
        <f t="shared" si="6"/>
        <v>    医院购买打印纸经费</v>
      </c>
      <c r="B47" s="105" t="s">
        <v>1292</v>
      </c>
      <c r="C47" s="105" t="s">
        <v>1291</v>
      </c>
      <c r="D47" s="105" t="s">
        <v>716</v>
      </c>
      <c r="E47" s="106">
        <v>44</v>
      </c>
      <c r="F47" s="107">
        <v>7260</v>
      </c>
      <c r="G47" s="107">
        <v>7260</v>
      </c>
      <c r="H47" s="107"/>
      <c r="I47" s="107"/>
      <c r="J47" s="107"/>
      <c r="K47" s="107"/>
      <c r="L47" s="107">
        <v>7260</v>
      </c>
      <c r="M47" s="107">
        <v>7260</v>
      </c>
      <c r="N47" s="107"/>
      <c r="O47" s="110"/>
      <c r="P47" s="107"/>
      <c r="Q47" s="107"/>
    </row>
    <row r="48" s="1" customFormat="1" ht="22.5" customHeight="1" spans="1:17">
      <c r="A48" s="104" t="str">
        <f t="shared" si="6"/>
        <v>    医院购买打印纸经费</v>
      </c>
      <c r="B48" s="105" t="s">
        <v>1293</v>
      </c>
      <c r="C48" s="105" t="s">
        <v>1291</v>
      </c>
      <c r="D48" s="105" t="s">
        <v>716</v>
      </c>
      <c r="E48" s="106">
        <v>5</v>
      </c>
      <c r="F48" s="107">
        <v>975</v>
      </c>
      <c r="G48" s="107">
        <v>975</v>
      </c>
      <c r="H48" s="107"/>
      <c r="I48" s="107"/>
      <c r="J48" s="107"/>
      <c r="K48" s="107"/>
      <c r="L48" s="107">
        <v>975</v>
      </c>
      <c r="M48" s="107">
        <v>975</v>
      </c>
      <c r="N48" s="107"/>
      <c r="O48" s="110"/>
      <c r="P48" s="107"/>
      <c r="Q48" s="107"/>
    </row>
    <row r="49" s="1" customFormat="1" ht="22.5" customHeight="1" spans="1:17">
      <c r="A49" s="104" t="s">
        <v>74</v>
      </c>
      <c r="B49" s="25"/>
      <c r="C49" s="25"/>
      <c r="D49" s="25"/>
      <c r="E49" s="25"/>
      <c r="F49" s="25"/>
      <c r="G49" s="25"/>
      <c r="H49" s="25"/>
      <c r="I49" s="25"/>
      <c r="J49" s="25"/>
      <c r="K49" s="25"/>
      <c r="L49" s="25"/>
      <c r="M49" s="25"/>
      <c r="N49" s="25"/>
      <c r="O49" s="25"/>
      <c r="P49" s="25"/>
      <c r="Q49" s="25"/>
    </row>
    <row r="50" s="1" customFormat="1" ht="22.5" customHeight="1" spans="1:17">
      <c r="A50" s="104" t="str">
        <f t="shared" ref="A50:A52" si="7">"    "&amp;"公务用车运行维护费"</f>
        <v>    公务用车运行维护费</v>
      </c>
      <c r="B50" s="105" t="s">
        <v>1294</v>
      </c>
      <c r="C50" s="105" t="s">
        <v>1248</v>
      </c>
      <c r="D50" s="105" t="s">
        <v>716</v>
      </c>
      <c r="E50" s="106">
        <v>6000</v>
      </c>
      <c r="F50" s="107"/>
      <c r="G50" s="107">
        <v>6000</v>
      </c>
      <c r="H50" s="107">
        <v>6000</v>
      </c>
      <c r="I50" s="107"/>
      <c r="J50" s="107"/>
      <c r="K50" s="107"/>
      <c r="L50" s="107"/>
      <c r="M50" s="107"/>
      <c r="N50" s="107"/>
      <c r="O50" s="110"/>
      <c r="P50" s="107"/>
      <c r="Q50" s="107"/>
    </row>
    <row r="51" s="1" customFormat="1" ht="22.5" customHeight="1" spans="1:17">
      <c r="A51" s="104" t="str">
        <f t="shared" si="7"/>
        <v>    公务用车运行维护费</v>
      </c>
      <c r="B51" s="105" t="s">
        <v>1295</v>
      </c>
      <c r="C51" s="105" t="s">
        <v>1250</v>
      </c>
      <c r="D51" s="105" t="s">
        <v>716</v>
      </c>
      <c r="E51" s="106">
        <v>11300</v>
      </c>
      <c r="F51" s="107"/>
      <c r="G51" s="107">
        <v>11300</v>
      </c>
      <c r="H51" s="107">
        <v>11300</v>
      </c>
      <c r="I51" s="107"/>
      <c r="J51" s="107"/>
      <c r="K51" s="107"/>
      <c r="L51" s="107"/>
      <c r="M51" s="107"/>
      <c r="N51" s="107"/>
      <c r="O51" s="110"/>
      <c r="P51" s="107"/>
      <c r="Q51" s="107"/>
    </row>
    <row r="52" s="1" customFormat="1" ht="22.5" customHeight="1" spans="1:17">
      <c r="A52" s="104" t="str">
        <f t="shared" si="7"/>
        <v>    公务用车运行维护费</v>
      </c>
      <c r="B52" s="105" t="s">
        <v>1259</v>
      </c>
      <c r="C52" s="105" t="s">
        <v>1252</v>
      </c>
      <c r="D52" s="105" t="s">
        <v>716</v>
      </c>
      <c r="E52" s="106">
        <v>2700</v>
      </c>
      <c r="F52" s="107"/>
      <c r="G52" s="107">
        <v>2700</v>
      </c>
      <c r="H52" s="107">
        <v>2700</v>
      </c>
      <c r="I52" s="107"/>
      <c r="J52" s="107"/>
      <c r="K52" s="107"/>
      <c r="L52" s="107"/>
      <c r="M52" s="107"/>
      <c r="N52" s="107"/>
      <c r="O52" s="110"/>
      <c r="P52" s="107"/>
      <c r="Q52" s="107"/>
    </row>
    <row r="53" s="1" customFormat="1" ht="22.5" customHeight="1" spans="1:17">
      <c r="A53" s="108" t="s">
        <v>151</v>
      </c>
      <c r="B53" s="109"/>
      <c r="C53" s="109"/>
      <c r="D53" s="109"/>
      <c r="E53" s="106"/>
      <c r="F53" s="107">
        <v>3460910</v>
      </c>
      <c r="G53" s="107">
        <v>3860360</v>
      </c>
      <c r="H53" s="107">
        <v>312950</v>
      </c>
      <c r="I53" s="107"/>
      <c r="J53" s="107"/>
      <c r="K53" s="107"/>
      <c r="L53" s="107">
        <v>3547410</v>
      </c>
      <c r="M53" s="107">
        <v>3547410</v>
      </c>
      <c r="N53" s="107"/>
      <c r="O53" s="110"/>
      <c r="P53" s="107"/>
      <c r="Q53" s="107"/>
    </row>
  </sheetData>
  <mergeCells count="16">
    <mergeCell ref="A3:Q3"/>
    <mergeCell ref="A4:F4"/>
    <mergeCell ref="G5:Q5"/>
    <mergeCell ref="L6:Q6"/>
    <mergeCell ref="A53:E53"/>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9.13888888888889" defaultRowHeight="14.25" customHeight="1"/>
  <cols>
    <col min="1" max="1" width="31.4259259259259" customWidth="1"/>
    <col min="2" max="2" width="21.712962962963" customWidth="1"/>
    <col min="3" max="3" width="26.712962962963" customWidth="1"/>
    <col min="4" max="14" width="16.6018518518519" customWidth="1"/>
  </cols>
  <sheetData>
    <row r="1" customHeight="1" spans="1:14">
      <c r="A1" s="2"/>
      <c r="B1" s="2"/>
      <c r="C1" s="2"/>
      <c r="D1" s="2"/>
      <c r="E1" s="2"/>
      <c r="F1" s="2"/>
      <c r="G1" s="2"/>
      <c r="H1" s="2"/>
      <c r="I1" s="2"/>
      <c r="J1" s="2"/>
      <c r="K1" s="2"/>
      <c r="L1" s="2"/>
      <c r="M1" s="2"/>
      <c r="N1" s="2"/>
    </row>
    <row r="2" ht="13.5" customHeight="1" spans="1:14">
      <c r="A2" s="69"/>
      <c r="B2" s="69"/>
      <c r="C2" s="69"/>
      <c r="D2" s="69"/>
      <c r="E2" s="69"/>
      <c r="F2" s="69"/>
      <c r="G2" s="69"/>
      <c r="H2" s="70"/>
      <c r="I2" s="69"/>
      <c r="J2" s="69"/>
      <c r="K2" s="69"/>
      <c r="L2" s="57"/>
      <c r="M2" s="90"/>
      <c r="N2" s="91" t="s">
        <v>1296</v>
      </c>
    </row>
    <row r="3" ht="27.75" customHeight="1" spans="1:14">
      <c r="A3" s="71" t="s">
        <v>1297</v>
      </c>
      <c r="B3" s="72"/>
      <c r="C3" s="72"/>
      <c r="D3" s="72"/>
      <c r="E3" s="72"/>
      <c r="F3" s="72"/>
      <c r="G3" s="72"/>
      <c r="H3" s="73"/>
      <c r="I3" s="72"/>
      <c r="J3" s="72"/>
      <c r="K3" s="72"/>
      <c r="L3" s="48"/>
      <c r="M3" s="73"/>
      <c r="N3" s="72"/>
    </row>
    <row r="4" ht="18.75" customHeight="1" spans="1:14">
      <c r="A4" s="74" t="str">
        <f>"单位名称："&amp;"迪庆藏族自治州卫生健康委员会"</f>
        <v>单位名称：迪庆藏族自治州卫生健康委员会</v>
      </c>
      <c r="B4" s="75"/>
      <c r="C4" s="75"/>
      <c r="D4" s="75"/>
      <c r="E4" s="75"/>
      <c r="F4" s="75"/>
      <c r="G4" s="75"/>
      <c r="H4" s="70"/>
      <c r="I4" s="69"/>
      <c r="J4" s="69"/>
      <c r="K4" s="69"/>
      <c r="L4" s="61"/>
      <c r="M4" s="92"/>
      <c r="N4" s="93" t="s">
        <v>255</v>
      </c>
    </row>
    <row r="5" ht="15.75" customHeight="1" spans="1:14">
      <c r="A5" s="11" t="s">
        <v>1237</v>
      </c>
      <c r="B5" s="76" t="s">
        <v>1298</v>
      </c>
      <c r="C5" s="76" t="s">
        <v>1299</v>
      </c>
      <c r="D5" s="77" t="s">
        <v>271</v>
      </c>
      <c r="E5" s="77"/>
      <c r="F5" s="77"/>
      <c r="G5" s="77"/>
      <c r="H5" s="78"/>
      <c r="I5" s="77"/>
      <c r="J5" s="77"/>
      <c r="K5" s="77"/>
      <c r="L5" s="94"/>
      <c r="M5" s="78"/>
      <c r="N5" s="95"/>
    </row>
    <row r="6" ht="17.25" customHeight="1" spans="1:14">
      <c r="A6" s="16"/>
      <c r="B6" s="79"/>
      <c r="C6" s="79"/>
      <c r="D6" s="79" t="s">
        <v>57</v>
      </c>
      <c r="E6" s="79" t="s">
        <v>60</v>
      </c>
      <c r="F6" s="79" t="s">
        <v>1243</v>
      </c>
      <c r="G6" s="79" t="s">
        <v>1244</v>
      </c>
      <c r="H6" s="80" t="s">
        <v>1245</v>
      </c>
      <c r="I6" s="96" t="s">
        <v>1246</v>
      </c>
      <c r="J6" s="96"/>
      <c r="K6" s="96"/>
      <c r="L6" s="97"/>
      <c r="M6" s="98"/>
      <c r="N6" s="81"/>
    </row>
    <row r="7" ht="54" customHeight="1" spans="1:14">
      <c r="A7" s="19"/>
      <c r="B7" s="81"/>
      <c r="C7" s="81"/>
      <c r="D7" s="81"/>
      <c r="E7" s="81"/>
      <c r="F7" s="81"/>
      <c r="G7" s="81"/>
      <c r="H7" s="82"/>
      <c r="I7" s="81" t="s">
        <v>59</v>
      </c>
      <c r="J7" s="81" t="s">
        <v>70</v>
      </c>
      <c r="K7" s="81" t="s">
        <v>278</v>
      </c>
      <c r="L7" s="99" t="s">
        <v>66</v>
      </c>
      <c r="M7" s="82" t="s">
        <v>67</v>
      </c>
      <c r="N7" s="81" t="s">
        <v>68</v>
      </c>
    </row>
    <row r="8" ht="15" customHeight="1" spans="1:14">
      <c r="A8" s="19">
        <v>1</v>
      </c>
      <c r="B8" s="81">
        <v>2</v>
      </c>
      <c r="C8" s="81">
        <v>3</v>
      </c>
      <c r="D8" s="82">
        <v>4</v>
      </c>
      <c r="E8" s="82">
        <v>5</v>
      </c>
      <c r="F8" s="82">
        <v>6</v>
      </c>
      <c r="G8" s="82">
        <v>7</v>
      </c>
      <c r="H8" s="82">
        <v>8</v>
      </c>
      <c r="I8" s="82">
        <v>9</v>
      </c>
      <c r="J8" s="82">
        <v>10</v>
      </c>
      <c r="K8" s="82">
        <v>11</v>
      </c>
      <c r="L8" s="82">
        <v>12</v>
      </c>
      <c r="M8" s="82">
        <v>13</v>
      </c>
      <c r="N8" s="82">
        <v>14</v>
      </c>
    </row>
    <row r="9" ht="21" customHeight="1" spans="1:14">
      <c r="A9" s="83"/>
      <c r="B9" s="84"/>
      <c r="C9" s="84"/>
      <c r="D9" s="85"/>
      <c r="E9" s="85"/>
      <c r="F9" s="85"/>
      <c r="G9" s="85"/>
      <c r="H9" s="85"/>
      <c r="I9" s="85"/>
      <c r="J9" s="85"/>
      <c r="K9" s="85"/>
      <c r="L9" s="100"/>
      <c r="M9" s="85"/>
      <c r="N9" s="85"/>
    </row>
    <row r="10" ht="21" customHeight="1" spans="1:14">
      <c r="A10" s="83"/>
      <c r="B10" s="84"/>
      <c r="C10" s="84"/>
      <c r="D10" s="85"/>
      <c r="E10" s="85"/>
      <c r="F10" s="85"/>
      <c r="G10" s="85"/>
      <c r="H10" s="85"/>
      <c r="I10" s="85"/>
      <c r="J10" s="85"/>
      <c r="K10" s="85"/>
      <c r="L10" s="100"/>
      <c r="M10" s="85"/>
      <c r="N10" s="85"/>
    </row>
    <row r="11" ht="21" customHeight="1" spans="1:14">
      <c r="A11" s="86" t="s">
        <v>151</v>
      </c>
      <c r="B11" s="87"/>
      <c r="C11" s="88"/>
      <c r="D11" s="85"/>
      <c r="E11" s="85"/>
      <c r="F11" s="85"/>
      <c r="G11" s="85"/>
      <c r="H11" s="85"/>
      <c r="I11" s="85"/>
      <c r="J11" s="85"/>
      <c r="K11" s="85"/>
      <c r="L11" s="100"/>
      <c r="M11" s="85"/>
      <c r="N11" s="85"/>
    </row>
    <row r="12" customHeight="1" spans="1:1">
      <c r="A12" s="89" t="s">
        <v>1300</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8"/>
  <sheetViews>
    <sheetView showZeros="0" workbookViewId="0">
      <pane ySplit="1" topLeftCell="A2" activePane="bottomLeft" state="frozen"/>
      <selection/>
      <selection pane="bottomLeft" activeCell="B8" sqref="B8"/>
    </sheetView>
  </sheetViews>
  <sheetFormatPr defaultColWidth="9.13888888888889" defaultRowHeight="14.25" customHeight="1" outlineLevelCol="7"/>
  <cols>
    <col min="1" max="1" width="42.0277777777778" customWidth="1"/>
    <col min="2" max="8" width="17.1759259259259" customWidth="1"/>
  </cols>
  <sheetData>
    <row r="1" customHeight="1" spans="1:8">
      <c r="A1" s="2"/>
      <c r="B1" s="2"/>
      <c r="C1" s="2"/>
      <c r="D1" s="2"/>
      <c r="E1" s="2"/>
      <c r="F1" s="2"/>
      <c r="G1" s="2"/>
      <c r="H1" s="2"/>
    </row>
    <row r="2" ht="13.5" customHeight="1" spans="4:8">
      <c r="D2" s="58"/>
      <c r="H2" s="57" t="s">
        <v>1301</v>
      </c>
    </row>
    <row r="3" ht="27.75" customHeight="1" spans="1:8">
      <c r="A3" s="59" t="s">
        <v>1302</v>
      </c>
      <c r="B3" s="59"/>
      <c r="C3" s="59"/>
      <c r="D3" s="59"/>
      <c r="E3" s="59"/>
      <c r="F3" s="59"/>
      <c r="G3" s="59"/>
      <c r="H3" s="59"/>
    </row>
    <row r="4" ht="18" customHeight="1" spans="1:8">
      <c r="A4" s="60" t="str">
        <f>"单位名称："&amp;"迪庆藏族自治州卫生健康委员会"</f>
        <v>单位名称：迪庆藏族自治州卫生健康委员会</v>
      </c>
      <c r="B4" s="60"/>
      <c r="C4" s="60"/>
      <c r="D4" s="60"/>
      <c r="E4" s="60"/>
      <c r="F4" s="60"/>
      <c r="G4" s="60"/>
      <c r="H4" s="61" t="s">
        <v>255</v>
      </c>
    </row>
    <row r="5" ht="19.5" customHeight="1" spans="1:8">
      <c r="A5" s="17" t="s">
        <v>1303</v>
      </c>
      <c r="B5" s="12" t="s">
        <v>271</v>
      </c>
      <c r="C5" s="13"/>
      <c r="D5" s="13"/>
      <c r="E5" s="62" t="s">
        <v>1304</v>
      </c>
      <c r="F5" s="62"/>
      <c r="G5" s="62"/>
      <c r="H5" s="62"/>
    </row>
    <row r="6" ht="40.5" customHeight="1" spans="1:8">
      <c r="A6" s="20"/>
      <c r="B6" s="30" t="s">
        <v>57</v>
      </c>
      <c r="C6" s="11" t="s">
        <v>60</v>
      </c>
      <c r="D6" s="63" t="s">
        <v>1305</v>
      </c>
      <c r="E6" s="62" t="s">
        <v>1306</v>
      </c>
      <c r="F6" s="62" t="s">
        <v>1307</v>
      </c>
      <c r="G6" s="62" t="s">
        <v>1308</v>
      </c>
      <c r="H6" s="62" t="s">
        <v>1309</v>
      </c>
    </row>
    <row r="7" ht="19.5" customHeight="1" spans="1:8">
      <c r="A7" s="64">
        <v>1</v>
      </c>
      <c r="B7" s="64">
        <v>2</v>
      </c>
      <c r="C7" s="64">
        <v>3</v>
      </c>
      <c r="D7" s="12">
        <v>4</v>
      </c>
      <c r="E7" s="62">
        <v>5</v>
      </c>
      <c r="F7" s="62">
        <v>6</v>
      </c>
      <c r="G7" s="62">
        <v>7</v>
      </c>
      <c r="H7" s="62">
        <v>8</v>
      </c>
    </row>
    <row r="8" s="1" customFormat="1" ht="22.5" customHeight="1" spans="1:8">
      <c r="A8" s="65" t="s">
        <v>72</v>
      </c>
      <c r="B8" s="66"/>
      <c r="C8" s="66"/>
      <c r="D8" s="67"/>
      <c r="E8" s="66"/>
      <c r="F8" s="66"/>
      <c r="G8" s="66"/>
      <c r="H8" s="66"/>
    </row>
    <row r="9" s="1" customFormat="1" ht="22.5" customHeight="1" spans="1:8">
      <c r="A9" s="65" t="str">
        <f>"    "&amp;"基层医疗卫生机构实施基本药物制度及乡村医生州级专项补助资金"</f>
        <v>    基层医疗卫生机构实施基本药物制度及乡村医生州级专项补助资金</v>
      </c>
      <c r="B9" s="66">
        <v>1351000</v>
      </c>
      <c r="C9" s="66">
        <v>1351000</v>
      </c>
      <c r="D9" s="67"/>
      <c r="E9" s="66"/>
      <c r="F9" s="66">
        <v>462400</v>
      </c>
      <c r="G9" s="66">
        <v>380600</v>
      </c>
      <c r="H9" s="66">
        <v>508000</v>
      </c>
    </row>
    <row r="10" s="1" customFormat="1" ht="22.5" customHeight="1" spans="1:8">
      <c r="A10" s="65" t="str">
        <f>"    "&amp;"农民健康工程农家卫生员专项补助资金"</f>
        <v>    农民健康工程农家卫生员专项补助资金</v>
      </c>
      <c r="B10" s="66">
        <v>500000</v>
      </c>
      <c r="C10" s="66">
        <v>500000</v>
      </c>
      <c r="D10" s="67"/>
      <c r="E10" s="66"/>
      <c r="F10" s="66">
        <v>152200</v>
      </c>
      <c r="G10" s="66">
        <v>190200</v>
      </c>
      <c r="H10" s="66">
        <v>157600</v>
      </c>
    </row>
    <row r="11" s="1" customFormat="1" ht="22.5" customHeight="1" spans="1:8">
      <c r="A11" s="65" t="str">
        <f>"    "&amp;"基本公共卫生服务项目州级补助资金"</f>
        <v>    基本公共卫生服务项目州级补助资金</v>
      </c>
      <c r="B11" s="66">
        <v>237000</v>
      </c>
      <c r="C11" s="66">
        <v>237000</v>
      </c>
      <c r="D11" s="67"/>
      <c r="E11" s="66"/>
      <c r="F11" s="66">
        <v>113094.2</v>
      </c>
      <c r="G11" s="66">
        <v>44651.6</v>
      </c>
      <c r="H11" s="66">
        <v>79254.2</v>
      </c>
    </row>
    <row r="12" s="1" customFormat="1" ht="22.5" customHeight="1" spans="1:8">
      <c r="A12" s="65" t="str">
        <f>"    "&amp;"建档立卡家庭医生签约服务个人缴费州级补助资金"</f>
        <v>    建档立卡家庭医生签约服务个人缴费州级补助资金</v>
      </c>
      <c r="B12" s="66">
        <v>8000</v>
      </c>
      <c r="C12" s="66">
        <v>8000</v>
      </c>
      <c r="D12" s="67"/>
      <c r="E12" s="66"/>
      <c r="F12" s="66">
        <v>1863.34</v>
      </c>
      <c r="G12" s="66">
        <v>1963.33</v>
      </c>
      <c r="H12" s="66">
        <v>4173.33</v>
      </c>
    </row>
    <row r="13" s="1" customFormat="1" ht="22.5" customHeight="1" spans="1:8">
      <c r="A13" s="65" t="str">
        <f>"    "&amp;"关爱妇女儿童健康行动项目补助资金"</f>
        <v>    关爱妇女儿童健康行动项目补助资金</v>
      </c>
      <c r="B13" s="66">
        <v>205000</v>
      </c>
      <c r="C13" s="66">
        <v>205000</v>
      </c>
      <c r="D13" s="67"/>
      <c r="E13" s="66"/>
      <c r="F13" s="66">
        <v>70000</v>
      </c>
      <c r="G13" s="66">
        <v>65000</v>
      </c>
      <c r="H13" s="66">
        <v>70000</v>
      </c>
    </row>
    <row r="14" s="1" customFormat="1" ht="22.5" customHeight="1" spans="1:8">
      <c r="A14" s="65" t="str">
        <f>"    "&amp;"计划生育事业发展州级财政补助资金"</f>
        <v>    计划生育事业发展州级财政补助资金</v>
      </c>
      <c r="B14" s="66">
        <v>2594700</v>
      </c>
      <c r="C14" s="66">
        <v>2594700</v>
      </c>
      <c r="D14" s="67"/>
      <c r="E14" s="66"/>
      <c r="F14" s="66">
        <v>954400</v>
      </c>
      <c r="G14" s="66">
        <v>589200</v>
      </c>
      <c r="H14" s="66">
        <v>1051100</v>
      </c>
    </row>
    <row r="15" s="1" customFormat="1" ht="22.5" customHeight="1" spans="1:8">
      <c r="A15" s="65" t="str">
        <f>"    "&amp;"艾滋病防治项目州级对下专项补助资金"</f>
        <v>    艾滋病防治项目州级对下专项补助资金</v>
      </c>
      <c r="B15" s="66">
        <v>140000</v>
      </c>
      <c r="C15" s="66">
        <v>140000</v>
      </c>
      <c r="D15" s="67"/>
      <c r="E15" s="66"/>
      <c r="F15" s="66">
        <v>50000</v>
      </c>
      <c r="G15" s="66">
        <v>50000</v>
      </c>
      <c r="H15" s="66">
        <v>40000</v>
      </c>
    </row>
    <row r="16" s="1" customFormat="1" ht="22.5" customHeight="1" spans="1:8">
      <c r="A16" s="65" t="str">
        <f>"    "&amp;"疾病预防控制项目对下补助资金"</f>
        <v>    疾病预防控制项目对下补助资金</v>
      </c>
      <c r="B16" s="66">
        <v>80000</v>
      </c>
      <c r="C16" s="66">
        <v>80000</v>
      </c>
      <c r="D16" s="67"/>
      <c r="E16" s="66"/>
      <c r="F16" s="66">
        <v>30000</v>
      </c>
      <c r="G16" s="66">
        <v>30000</v>
      </c>
      <c r="H16" s="66">
        <v>20000</v>
      </c>
    </row>
    <row r="17" s="1" customFormat="1" ht="22.5" customHeight="1" spans="1:8">
      <c r="A17" s="65" t="str">
        <f>"    "&amp;"严重精神障碍患者监护人”以奖代补“补助资金"</f>
        <v>    严重精神障碍患者监护人”以奖代补“补助资金</v>
      </c>
      <c r="B17" s="66">
        <v>76320</v>
      </c>
      <c r="C17" s="66">
        <v>76320</v>
      </c>
      <c r="D17" s="67"/>
      <c r="E17" s="66"/>
      <c r="F17" s="66">
        <v>16200</v>
      </c>
      <c r="G17" s="66">
        <v>17640</v>
      </c>
      <c r="H17" s="66">
        <v>42480</v>
      </c>
    </row>
    <row r="18" s="1" customFormat="1" ht="22.5" customHeight="1" spans="1:8">
      <c r="A18" s="68" t="s">
        <v>57</v>
      </c>
      <c r="B18" s="66">
        <v>5192020</v>
      </c>
      <c r="C18" s="66">
        <v>5192020</v>
      </c>
      <c r="D18" s="67"/>
      <c r="E18" s="66"/>
      <c r="F18" s="66">
        <v>1850157.54</v>
      </c>
      <c r="G18" s="66">
        <v>1369254.93</v>
      </c>
      <c r="H18" s="66">
        <v>1972607.53</v>
      </c>
    </row>
  </sheetData>
  <mergeCells count="4">
    <mergeCell ref="A3:H3"/>
    <mergeCell ref="B5:D5"/>
    <mergeCell ref="E5:H5"/>
    <mergeCell ref="A5:A6"/>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0"/>
  <sheetViews>
    <sheetView showZeros="0" workbookViewId="0">
      <pane ySplit="1" topLeftCell="A2" activePane="bottomLeft" state="frozen"/>
      <selection/>
      <selection pane="bottomLeft" activeCell="B9" sqref="B9"/>
    </sheetView>
  </sheetViews>
  <sheetFormatPr defaultColWidth="9.13888888888889" defaultRowHeight="12" customHeight="1"/>
  <cols>
    <col min="1" max="1" width="34.2777777777778" customWidth="1"/>
    <col min="2" max="2" width="29" customWidth="1"/>
    <col min="3" max="3" width="16.3148148148148" customWidth="1"/>
    <col min="4" max="4" width="15.6018518518519" customWidth="1"/>
    <col min="5" max="5" width="23.5740740740741" customWidth="1"/>
    <col min="6" max="6" width="11.2777777777778" customWidth="1"/>
    <col min="7" max="7" width="14.8796296296296" customWidth="1"/>
    <col min="8" max="8" width="10.8796296296296" customWidth="1"/>
    <col min="9" max="9" width="13.4259259259259" customWidth="1"/>
    <col min="10" max="10" width="32.0277777777778" customWidth="1"/>
  </cols>
  <sheetData>
    <row r="1" customHeight="1" spans="1:10">
      <c r="A1" s="2"/>
      <c r="B1" s="2"/>
      <c r="C1" s="2"/>
      <c r="D1" s="2"/>
      <c r="E1" s="2"/>
      <c r="F1" s="2"/>
      <c r="G1" s="2"/>
      <c r="H1" s="2"/>
      <c r="I1" s="2"/>
      <c r="J1" s="2"/>
    </row>
    <row r="2" customHeight="1" spans="10:10">
      <c r="J2" s="57" t="s">
        <v>1310</v>
      </c>
    </row>
    <row r="3" ht="28.5" customHeight="1" spans="1:10">
      <c r="A3" s="47" t="s">
        <v>1311</v>
      </c>
      <c r="B3" s="29"/>
      <c r="C3" s="29"/>
      <c r="D3" s="29"/>
      <c r="E3" s="29"/>
      <c r="F3" s="48"/>
      <c r="G3" s="29"/>
      <c r="H3" s="48"/>
      <c r="I3" s="48"/>
      <c r="J3" s="29"/>
    </row>
    <row r="4" ht="17.25" customHeight="1" spans="1:1">
      <c r="A4" s="6" t="str">
        <f>"单位名称："&amp;"迪庆藏族自治州卫生健康委员会"</f>
        <v>单位名称：迪庆藏族自治州卫生健康委员会</v>
      </c>
    </row>
    <row r="5" ht="44.25" customHeight="1" spans="1:10">
      <c r="A5" s="49" t="s">
        <v>668</v>
      </c>
      <c r="B5" s="49" t="s">
        <v>669</v>
      </c>
      <c r="C5" s="49" t="s">
        <v>670</v>
      </c>
      <c r="D5" s="49" t="s">
        <v>671</v>
      </c>
      <c r="E5" s="49" t="s">
        <v>672</v>
      </c>
      <c r="F5" s="50" t="s">
        <v>673</v>
      </c>
      <c r="G5" s="49" t="s">
        <v>674</v>
      </c>
      <c r="H5" s="50" t="s">
        <v>675</v>
      </c>
      <c r="I5" s="50" t="s">
        <v>676</v>
      </c>
      <c r="J5" s="49" t="s">
        <v>677</v>
      </c>
    </row>
    <row r="6" ht="14.25" customHeight="1" spans="1:10">
      <c r="A6" s="49">
        <v>1</v>
      </c>
      <c r="B6" s="49">
        <v>2</v>
      </c>
      <c r="C6" s="49">
        <v>3</v>
      </c>
      <c r="D6" s="49">
        <v>4</v>
      </c>
      <c r="E6" s="49">
        <v>5</v>
      </c>
      <c r="F6" s="50">
        <v>6</v>
      </c>
      <c r="G6" s="49">
        <v>7</v>
      </c>
      <c r="H6" s="50">
        <v>8</v>
      </c>
      <c r="I6" s="50">
        <v>9</v>
      </c>
      <c r="J6" s="49">
        <v>10</v>
      </c>
    </row>
    <row r="7" s="1" customFormat="1" ht="22.5" customHeight="1" spans="1:10">
      <c r="A7" s="51" t="s">
        <v>72</v>
      </c>
      <c r="B7" s="52"/>
      <c r="C7" s="52"/>
      <c r="D7" s="52"/>
      <c r="E7" s="53"/>
      <c r="F7" s="54"/>
      <c r="G7" s="53"/>
      <c r="H7" s="54"/>
      <c r="I7" s="54"/>
      <c r="J7" s="53"/>
    </row>
    <row r="8" s="1" customFormat="1" ht="22.5" customHeight="1" spans="1:10">
      <c r="A8" s="55" t="s">
        <v>72</v>
      </c>
      <c r="B8" s="51"/>
      <c r="C8" s="51" t="s">
        <v>1312</v>
      </c>
      <c r="D8" s="51" t="s">
        <v>1312</v>
      </c>
      <c r="E8" s="51" t="s">
        <v>1312</v>
      </c>
      <c r="F8" s="56" t="s">
        <v>1312</v>
      </c>
      <c r="G8" s="51" t="s">
        <v>1312</v>
      </c>
      <c r="H8" s="51" t="s">
        <v>1312</v>
      </c>
      <c r="I8" s="51" t="s">
        <v>1312</v>
      </c>
      <c r="J8" s="51" t="s">
        <v>1312</v>
      </c>
    </row>
    <row r="9" s="1" customFormat="1" ht="22.5" customHeight="1" spans="1:10">
      <c r="A9" s="51" t="str">
        <f>"    "&amp;"严重精神障碍患者监护人”以奖代补“补助资金"</f>
        <v>    严重精神障碍患者监护人”以奖代补“补助资金</v>
      </c>
      <c r="B9" s="51" t="s">
        <v>1313</v>
      </c>
      <c r="C9" s="51"/>
      <c r="D9" s="51"/>
      <c r="E9" s="51"/>
      <c r="F9" s="56"/>
      <c r="G9" s="51"/>
      <c r="H9" s="51"/>
      <c r="I9" s="51"/>
      <c r="J9" s="51"/>
    </row>
    <row r="10" s="1" customFormat="1" ht="22.5" customHeight="1" spans="1:10">
      <c r="A10" s="25"/>
      <c r="B10" s="25"/>
      <c r="C10" s="51" t="s">
        <v>679</v>
      </c>
      <c r="D10" s="51" t="s">
        <v>701</v>
      </c>
      <c r="E10" s="51" t="s">
        <v>1314</v>
      </c>
      <c r="F10" s="56" t="s">
        <v>693</v>
      </c>
      <c r="G10" s="51" t="s">
        <v>1315</v>
      </c>
      <c r="H10" s="51" t="s">
        <v>876</v>
      </c>
      <c r="I10" s="51" t="s">
        <v>685</v>
      </c>
      <c r="J10" s="51" t="s">
        <v>1316</v>
      </c>
    </row>
    <row r="11" s="1" customFormat="1" ht="22.5" customHeight="1" spans="1:10">
      <c r="A11" s="25"/>
      <c r="B11" s="25"/>
      <c r="C11" s="51" t="s">
        <v>679</v>
      </c>
      <c r="D11" s="51" t="s">
        <v>680</v>
      </c>
      <c r="E11" s="51" t="s">
        <v>1317</v>
      </c>
      <c r="F11" s="56" t="s">
        <v>682</v>
      </c>
      <c r="G11" s="51" t="s">
        <v>694</v>
      </c>
      <c r="H11" s="51" t="s">
        <v>684</v>
      </c>
      <c r="I11" s="51" t="s">
        <v>685</v>
      </c>
      <c r="J11" s="51" t="s">
        <v>1318</v>
      </c>
    </row>
    <row r="12" s="1" customFormat="1" ht="22.5" customHeight="1" spans="1:10">
      <c r="A12" s="25"/>
      <c r="B12" s="25"/>
      <c r="C12" s="51" t="s">
        <v>679</v>
      </c>
      <c r="D12" s="51" t="s">
        <v>710</v>
      </c>
      <c r="E12" s="51" t="s">
        <v>1319</v>
      </c>
      <c r="F12" s="56" t="s">
        <v>693</v>
      </c>
      <c r="G12" s="51" t="s">
        <v>694</v>
      </c>
      <c r="H12" s="51" t="s">
        <v>684</v>
      </c>
      <c r="I12" s="51" t="s">
        <v>685</v>
      </c>
      <c r="J12" s="51" t="s">
        <v>1320</v>
      </c>
    </row>
    <row r="13" s="1" customFormat="1" ht="22.5" customHeight="1" spans="1:10">
      <c r="A13" s="25"/>
      <c r="B13" s="25"/>
      <c r="C13" s="51" t="s">
        <v>686</v>
      </c>
      <c r="D13" s="51" t="s">
        <v>713</v>
      </c>
      <c r="E13" s="51" t="s">
        <v>1321</v>
      </c>
      <c r="F13" s="56" t="s">
        <v>682</v>
      </c>
      <c r="G13" s="51" t="s">
        <v>1322</v>
      </c>
      <c r="H13" s="51" t="s">
        <v>716</v>
      </c>
      <c r="I13" s="51" t="s">
        <v>685</v>
      </c>
      <c r="J13" s="51" t="s">
        <v>1323</v>
      </c>
    </row>
    <row r="14" s="1" customFormat="1" ht="22.5" customHeight="1" spans="1:10">
      <c r="A14" s="25"/>
      <c r="B14" s="25"/>
      <c r="C14" s="51" t="s">
        <v>686</v>
      </c>
      <c r="D14" s="51" t="s">
        <v>687</v>
      </c>
      <c r="E14" s="51" t="s">
        <v>1324</v>
      </c>
      <c r="F14" s="56" t="s">
        <v>693</v>
      </c>
      <c r="G14" s="51" t="s">
        <v>694</v>
      </c>
      <c r="H14" s="51" t="s">
        <v>684</v>
      </c>
      <c r="I14" s="51" t="s">
        <v>685</v>
      </c>
      <c r="J14" s="51" t="s">
        <v>1325</v>
      </c>
    </row>
    <row r="15" s="1" customFormat="1" ht="22.5" customHeight="1" spans="1:10">
      <c r="A15" s="25"/>
      <c r="B15" s="25"/>
      <c r="C15" s="51" t="s">
        <v>696</v>
      </c>
      <c r="D15" s="51" t="s">
        <v>697</v>
      </c>
      <c r="E15" s="51" t="s">
        <v>893</v>
      </c>
      <c r="F15" s="56" t="s">
        <v>682</v>
      </c>
      <c r="G15" s="51" t="s">
        <v>694</v>
      </c>
      <c r="H15" s="51" t="s">
        <v>684</v>
      </c>
      <c r="I15" s="51" t="s">
        <v>685</v>
      </c>
      <c r="J15" s="51" t="s">
        <v>1326</v>
      </c>
    </row>
    <row r="16" s="1" customFormat="1" ht="22.5" customHeight="1" spans="1:10">
      <c r="A16" s="51" t="str">
        <f>"    "&amp;"疾病预防控制项目对下补助资金"</f>
        <v>    疾病预防控制项目对下补助资金</v>
      </c>
      <c r="B16" s="51" t="s">
        <v>1327</v>
      </c>
      <c r="C16" s="25"/>
      <c r="D16" s="25"/>
      <c r="E16" s="25"/>
      <c r="F16" s="25"/>
      <c r="G16" s="25"/>
      <c r="H16" s="25"/>
      <c r="I16" s="25"/>
      <c r="J16" s="25"/>
    </row>
    <row r="17" s="1" customFormat="1" ht="22.5" customHeight="1" spans="1:10">
      <c r="A17" s="25"/>
      <c r="B17" s="25"/>
      <c r="C17" s="51" t="s">
        <v>679</v>
      </c>
      <c r="D17" s="51" t="s">
        <v>701</v>
      </c>
      <c r="E17" s="51" t="s">
        <v>798</v>
      </c>
      <c r="F17" s="56" t="s">
        <v>693</v>
      </c>
      <c r="G17" s="51" t="s">
        <v>1328</v>
      </c>
      <c r="H17" s="51" t="s">
        <v>726</v>
      </c>
      <c r="I17" s="51" t="s">
        <v>685</v>
      </c>
      <c r="J17" s="51" t="s">
        <v>1329</v>
      </c>
    </row>
    <row r="18" s="1" customFormat="1" ht="22.5" customHeight="1" spans="1:10">
      <c r="A18" s="25"/>
      <c r="B18" s="25"/>
      <c r="C18" s="51" t="s">
        <v>679</v>
      </c>
      <c r="D18" s="51" t="s">
        <v>701</v>
      </c>
      <c r="E18" s="51" t="s">
        <v>800</v>
      </c>
      <c r="F18" s="56" t="s">
        <v>682</v>
      </c>
      <c r="G18" s="51" t="s">
        <v>1330</v>
      </c>
      <c r="H18" s="51" t="s">
        <v>704</v>
      </c>
      <c r="I18" s="51" t="s">
        <v>685</v>
      </c>
      <c r="J18" s="51" t="s">
        <v>1331</v>
      </c>
    </row>
    <row r="19" s="1" customFormat="1" ht="22.5" customHeight="1" spans="1:10">
      <c r="A19" s="25"/>
      <c r="B19" s="25"/>
      <c r="C19" s="51" t="s">
        <v>679</v>
      </c>
      <c r="D19" s="51" t="s">
        <v>701</v>
      </c>
      <c r="E19" s="51" t="s">
        <v>1332</v>
      </c>
      <c r="F19" s="56" t="s">
        <v>693</v>
      </c>
      <c r="G19" s="51" t="s">
        <v>1333</v>
      </c>
      <c r="H19" s="51" t="s">
        <v>726</v>
      </c>
      <c r="I19" s="51" t="s">
        <v>685</v>
      </c>
      <c r="J19" s="51" t="s">
        <v>1334</v>
      </c>
    </row>
    <row r="20" s="1" customFormat="1" ht="22.5" customHeight="1" spans="1:10">
      <c r="A20" s="25"/>
      <c r="B20" s="25"/>
      <c r="C20" s="51" t="s">
        <v>679</v>
      </c>
      <c r="D20" s="51" t="s">
        <v>701</v>
      </c>
      <c r="E20" s="51" t="s">
        <v>1335</v>
      </c>
      <c r="F20" s="56" t="s">
        <v>682</v>
      </c>
      <c r="G20" s="51" t="s">
        <v>1336</v>
      </c>
      <c r="H20" s="51" t="s">
        <v>704</v>
      </c>
      <c r="I20" s="51" t="s">
        <v>685</v>
      </c>
      <c r="J20" s="51" t="s">
        <v>1337</v>
      </c>
    </row>
    <row r="21" s="1" customFormat="1" ht="22.5" customHeight="1" spans="1:10">
      <c r="A21" s="25"/>
      <c r="B21" s="25"/>
      <c r="C21" s="51" t="s">
        <v>679</v>
      </c>
      <c r="D21" s="51" t="s">
        <v>680</v>
      </c>
      <c r="E21" s="51" t="s">
        <v>805</v>
      </c>
      <c r="F21" s="56" t="s">
        <v>693</v>
      </c>
      <c r="G21" s="51" t="s">
        <v>694</v>
      </c>
      <c r="H21" s="51" t="s">
        <v>684</v>
      </c>
      <c r="I21" s="51" t="s">
        <v>685</v>
      </c>
      <c r="J21" s="51" t="s">
        <v>1338</v>
      </c>
    </row>
    <row r="22" s="1" customFormat="1" ht="22.5" customHeight="1" spans="1:10">
      <c r="A22" s="25"/>
      <c r="B22" s="25"/>
      <c r="C22" s="51" t="s">
        <v>679</v>
      </c>
      <c r="D22" s="51" t="s">
        <v>680</v>
      </c>
      <c r="E22" s="51" t="s">
        <v>807</v>
      </c>
      <c r="F22" s="56" t="s">
        <v>693</v>
      </c>
      <c r="G22" s="51" t="s">
        <v>694</v>
      </c>
      <c r="H22" s="51" t="s">
        <v>684</v>
      </c>
      <c r="I22" s="51" t="s">
        <v>685</v>
      </c>
      <c r="J22" s="51" t="s">
        <v>1339</v>
      </c>
    </row>
    <row r="23" s="1" customFormat="1" ht="22.5" customHeight="1" spans="1:10">
      <c r="A23" s="25"/>
      <c r="B23" s="25"/>
      <c r="C23" s="51" t="s">
        <v>679</v>
      </c>
      <c r="D23" s="51" t="s">
        <v>680</v>
      </c>
      <c r="E23" s="51" t="s">
        <v>1340</v>
      </c>
      <c r="F23" s="56" t="s">
        <v>682</v>
      </c>
      <c r="G23" s="51" t="s">
        <v>1341</v>
      </c>
      <c r="H23" s="51" t="s">
        <v>1067</v>
      </c>
      <c r="I23" s="51" t="s">
        <v>685</v>
      </c>
      <c r="J23" s="51" t="s">
        <v>1342</v>
      </c>
    </row>
    <row r="24" s="1" customFormat="1" ht="22.5" customHeight="1" spans="1:10">
      <c r="A24" s="25"/>
      <c r="B24" s="25"/>
      <c r="C24" s="51" t="s">
        <v>686</v>
      </c>
      <c r="D24" s="51" t="s">
        <v>687</v>
      </c>
      <c r="E24" s="51" t="s">
        <v>1343</v>
      </c>
      <c r="F24" s="56" t="s">
        <v>682</v>
      </c>
      <c r="G24" s="51" t="s">
        <v>1172</v>
      </c>
      <c r="H24" s="51" t="s">
        <v>684</v>
      </c>
      <c r="I24" s="51" t="s">
        <v>708</v>
      </c>
      <c r="J24" s="51" t="s">
        <v>1344</v>
      </c>
    </row>
    <row r="25" s="1" customFormat="1" ht="22.5" customHeight="1" spans="1:10">
      <c r="A25" s="25"/>
      <c r="B25" s="25"/>
      <c r="C25" s="51" t="s">
        <v>696</v>
      </c>
      <c r="D25" s="51" t="s">
        <v>697</v>
      </c>
      <c r="E25" s="51" t="s">
        <v>814</v>
      </c>
      <c r="F25" s="56" t="s">
        <v>693</v>
      </c>
      <c r="G25" s="51" t="s">
        <v>694</v>
      </c>
      <c r="H25" s="51" t="s">
        <v>684</v>
      </c>
      <c r="I25" s="51" t="s">
        <v>685</v>
      </c>
      <c r="J25" s="51" t="s">
        <v>1345</v>
      </c>
    </row>
    <row r="26" s="1" customFormat="1" ht="22.5" customHeight="1" spans="1:10">
      <c r="A26" s="51" t="str">
        <f>"    "&amp;"农民健康工程农家卫生员专项补助资金"</f>
        <v>    农民健康工程农家卫生员专项补助资金</v>
      </c>
      <c r="B26" s="51" t="s">
        <v>1346</v>
      </c>
      <c r="C26" s="25"/>
      <c r="D26" s="25"/>
      <c r="E26" s="25"/>
      <c r="F26" s="25"/>
      <c r="G26" s="25"/>
      <c r="H26" s="25"/>
      <c r="I26" s="25"/>
      <c r="J26" s="25"/>
    </row>
    <row r="27" s="1" customFormat="1" ht="22.5" customHeight="1" spans="1:10">
      <c r="A27" s="25"/>
      <c r="B27" s="25"/>
      <c r="C27" s="51" t="s">
        <v>679</v>
      </c>
      <c r="D27" s="51" t="s">
        <v>680</v>
      </c>
      <c r="E27" s="51" t="s">
        <v>1347</v>
      </c>
      <c r="F27" s="56" t="s">
        <v>693</v>
      </c>
      <c r="G27" s="51" t="s">
        <v>1348</v>
      </c>
      <c r="H27" s="51" t="s">
        <v>684</v>
      </c>
      <c r="I27" s="51" t="s">
        <v>708</v>
      </c>
      <c r="J27" s="51" t="s">
        <v>1349</v>
      </c>
    </row>
    <row r="28" s="1" customFormat="1" ht="22.5" customHeight="1" spans="1:10">
      <c r="A28" s="25"/>
      <c r="B28" s="25"/>
      <c r="C28" s="51" t="s">
        <v>679</v>
      </c>
      <c r="D28" s="51" t="s">
        <v>680</v>
      </c>
      <c r="E28" s="51" t="s">
        <v>1350</v>
      </c>
      <c r="F28" s="56" t="s">
        <v>693</v>
      </c>
      <c r="G28" s="51" t="s">
        <v>1348</v>
      </c>
      <c r="H28" s="51" t="s">
        <v>684</v>
      </c>
      <c r="I28" s="51" t="s">
        <v>708</v>
      </c>
      <c r="J28" s="51" t="s">
        <v>1351</v>
      </c>
    </row>
    <row r="29" s="1" customFormat="1" ht="22.5" customHeight="1" spans="1:10">
      <c r="A29" s="25"/>
      <c r="B29" s="25"/>
      <c r="C29" s="51" t="s">
        <v>679</v>
      </c>
      <c r="D29" s="51" t="s">
        <v>710</v>
      </c>
      <c r="E29" s="51" t="s">
        <v>1352</v>
      </c>
      <c r="F29" s="56" t="s">
        <v>693</v>
      </c>
      <c r="G29" s="51" t="s">
        <v>1348</v>
      </c>
      <c r="H29" s="51" t="s">
        <v>684</v>
      </c>
      <c r="I29" s="51" t="s">
        <v>708</v>
      </c>
      <c r="J29" s="51" t="s">
        <v>1353</v>
      </c>
    </row>
    <row r="30" s="1" customFormat="1" ht="22.5" customHeight="1" spans="1:10">
      <c r="A30" s="25"/>
      <c r="B30" s="25"/>
      <c r="C30" s="51" t="s">
        <v>686</v>
      </c>
      <c r="D30" s="51" t="s">
        <v>687</v>
      </c>
      <c r="E30" s="51" t="s">
        <v>1354</v>
      </c>
      <c r="F30" s="56" t="s">
        <v>820</v>
      </c>
      <c r="G30" s="51" t="s">
        <v>1355</v>
      </c>
      <c r="H30" s="51" t="s">
        <v>735</v>
      </c>
      <c r="I30" s="51" t="s">
        <v>708</v>
      </c>
      <c r="J30" s="51" t="s">
        <v>1356</v>
      </c>
    </row>
    <row r="31" s="1" customFormat="1" ht="22.5" customHeight="1" spans="1:10">
      <c r="A31" s="25"/>
      <c r="B31" s="25"/>
      <c r="C31" s="51" t="s">
        <v>686</v>
      </c>
      <c r="D31" s="51" t="s">
        <v>687</v>
      </c>
      <c r="E31" s="51" t="s">
        <v>1357</v>
      </c>
      <c r="F31" s="56" t="s">
        <v>693</v>
      </c>
      <c r="G31" s="51" t="s">
        <v>1355</v>
      </c>
      <c r="H31" s="51" t="s">
        <v>735</v>
      </c>
      <c r="I31" s="51" t="s">
        <v>708</v>
      </c>
      <c r="J31" s="51" t="s">
        <v>1358</v>
      </c>
    </row>
    <row r="32" s="1" customFormat="1" ht="22.5" customHeight="1" spans="1:10">
      <c r="A32" s="25"/>
      <c r="B32" s="25"/>
      <c r="C32" s="51" t="s">
        <v>686</v>
      </c>
      <c r="D32" s="51" t="s">
        <v>687</v>
      </c>
      <c r="E32" s="51" t="s">
        <v>1359</v>
      </c>
      <c r="F32" s="56" t="s">
        <v>693</v>
      </c>
      <c r="G32" s="51" t="s">
        <v>1355</v>
      </c>
      <c r="H32" s="51" t="s">
        <v>735</v>
      </c>
      <c r="I32" s="51" t="s">
        <v>708</v>
      </c>
      <c r="J32" s="51" t="s">
        <v>1360</v>
      </c>
    </row>
    <row r="33" s="1" customFormat="1" ht="22.5" customHeight="1" spans="1:10">
      <c r="A33" s="25"/>
      <c r="B33" s="25"/>
      <c r="C33" s="51" t="s">
        <v>696</v>
      </c>
      <c r="D33" s="51" t="s">
        <v>697</v>
      </c>
      <c r="E33" s="51" t="s">
        <v>697</v>
      </c>
      <c r="F33" s="56" t="s">
        <v>693</v>
      </c>
      <c r="G33" s="51" t="s">
        <v>1361</v>
      </c>
      <c r="H33" s="51" t="s">
        <v>684</v>
      </c>
      <c r="I33" s="51" t="s">
        <v>708</v>
      </c>
      <c r="J33" s="51" t="s">
        <v>837</v>
      </c>
    </row>
    <row r="34" s="1" customFormat="1" ht="22.5" customHeight="1" spans="1:10">
      <c r="A34" s="51" t="str">
        <f>"    "&amp;"计划生育事业发展州级财政补助资金"</f>
        <v>    计划生育事业发展州级财政补助资金</v>
      </c>
      <c r="B34" s="51" t="s">
        <v>1362</v>
      </c>
      <c r="C34" s="25"/>
      <c r="D34" s="25"/>
      <c r="E34" s="25"/>
      <c r="F34" s="25"/>
      <c r="G34" s="25"/>
      <c r="H34" s="25"/>
      <c r="I34" s="25"/>
      <c r="J34" s="25"/>
    </row>
    <row r="35" s="1" customFormat="1" ht="22.5" customHeight="1" spans="1:10">
      <c r="A35" s="25"/>
      <c r="B35" s="25"/>
      <c r="C35" s="51" t="s">
        <v>679</v>
      </c>
      <c r="D35" s="51" t="s">
        <v>701</v>
      </c>
      <c r="E35" s="51" t="s">
        <v>1363</v>
      </c>
      <c r="F35" s="56" t="s">
        <v>820</v>
      </c>
      <c r="G35" s="51" t="s">
        <v>1364</v>
      </c>
      <c r="H35" s="51" t="s">
        <v>739</v>
      </c>
      <c r="I35" s="51" t="s">
        <v>685</v>
      </c>
      <c r="J35" s="51" t="s">
        <v>1365</v>
      </c>
    </row>
    <row r="36" s="1" customFormat="1" ht="22.5" customHeight="1" spans="1:10">
      <c r="A36" s="25"/>
      <c r="B36" s="25"/>
      <c r="C36" s="51" t="s">
        <v>679</v>
      </c>
      <c r="D36" s="51" t="s">
        <v>701</v>
      </c>
      <c r="E36" s="51" t="s">
        <v>1366</v>
      </c>
      <c r="F36" s="56" t="s">
        <v>682</v>
      </c>
      <c r="G36" s="51" t="s">
        <v>1367</v>
      </c>
      <c r="H36" s="51" t="s">
        <v>739</v>
      </c>
      <c r="I36" s="51" t="s">
        <v>685</v>
      </c>
      <c r="J36" s="51" t="s">
        <v>1365</v>
      </c>
    </row>
    <row r="37" s="1" customFormat="1" ht="22.5" customHeight="1" spans="1:10">
      <c r="A37" s="25"/>
      <c r="B37" s="25"/>
      <c r="C37" s="51" t="s">
        <v>679</v>
      </c>
      <c r="D37" s="51" t="s">
        <v>701</v>
      </c>
      <c r="E37" s="51" t="s">
        <v>1368</v>
      </c>
      <c r="F37" s="56" t="s">
        <v>693</v>
      </c>
      <c r="G37" s="51" t="s">
        <v>694</v>
      </c>
      <c r="H37" s="51" t="s">
        <v>684</v>
      </c>
      <c r="I37" s="51" t="s">
        <v>685</v>
      </c>
      <c r="J37" s="51" t="s">
        <v>1369</v>
      </c>
    </row>
    <row r="38" s="1" customFormat="1" ht="22.5" customHeight="1" spans="1:10">
      <c r="A38" s="25"/>
      <c r="B38" s="25"/>
      <c r="C38" s="51" t="s">
        <v>679</v>
      </c>
      <c r="D38" s="51" t="s">
        <v>701</v>
      </c>
      <c r="E38" s="51" t="s">
        <v>1370</v>
      </c>
      <c r="F38" s="56" t="s">
        <v>693</v>
      </c>
      <c r="G38" s="51" t="s">
        <v>1371</v>
      </c>
      <c r="H38" s="51" t="s">
        <v>739</v>
      </c>
      <c r="I38" s="51" t="s">
        <v>685</v>
      </c>
      <c r="J38" s="51" t="s">
        <v>1365</v>
      </c>
    </row>
    <row r="39" s="1" customFormat="1" ht="22.5" customHeight="1" spans="1:10">
      <c r="A39" s="25"/>
      <c r="B39" s="25"/>
      <c r="C39" s="51" t="s">
        <v>679</v>
      </c>
      <c r="D39" s="51" t="s">
        <v>701</v>
      </c>
      <c r="E39" s="51" t="s">
        <v>1372</v>
      </c>
      <c r="F39" s="56" t="s">
        <v>693</v>
      </c>
      <c r="G39" s="51" t="s">
        <v>1373</v>
      </c>
      <c r="H39" s="51" t="s">
        <v>739</v>
      </c>
      <c r="I39" s="51" t="s">
        <v>685</v>
      </c>
      <c r="J39" s="51" t="s">
        <v>1365</v>
      </c>
    </row>
    <row r="40" s="1" customFormat="1" ht="22.5" customHeight="1" spans="1:10">
      <c r="A40" s="25"/>
      <c r="B40" s="25"/>
      <c r="C40" s="51" t="s">
        <v>679</v>
      </c>
      <c r="D40" s="51" t="s">
        <v>680</v>
      </c>
      <c r="E40" s="51" t="s">
        <v>1374</v>
      </c>
      <c r="F40" s="56" t="s">
        <v>693</v>
      </c>
      <c r="G40" s="51" t="s">
        <v>911</v>
      </c>
      <c r="H40" s="51" t="s">
        <v>684</v>
      </c>
      <c r="I40" s="51" t="s">
        <v>685</v>
      </c>
      <c r="J40" s="51" t="s">
        <v>1375</v>
      </c>
    </row>
    <row r="41" s="1" customFormat="1" ht="22.5" customHeight="1" spans="1:10">
      <c r="A41" s="25"/>
      <c r="B41" s="25"/>
      <c r="C41" s="51" t="s">
        <v>679</v>
      </c>
      <c r="D41" s="51" t="s">
        <v>710</v>
      </c>
      <c r="E41" s="51" t="s">
        <v>1376</v>
      </c>
      <c r="F41" s="56" t="s">
        <v>693</v>
      </c>
      <c r="G41" s="51" t="s">
        <v>694</v>
      </c>
      <c r="H41" s="51" t="s">
        <v>684</v>
      </c>
      <c r="I41" s="51" t="s">
        <v>685</v>
      </c>
      <c r="J41" s="51" t="s">
        <v>1377</v>
      </c>
    </row>
    <row r="42" s="1" customFormat="1" ht="22.5" customHeight="1" spans="1:10">
      <c r="A42" s="25"/>
      <c r="B42" s="25"/>
      <c r="C42" s="51" t="s">
        <v>686</v>
      </c>
      <c r="D42" s="51" t="s">
        <v>687</v>
      </c>
      <c r="E42" s="51" t="s">
        <v>1378</v>
      </c>
      <c r="F42" s="56" t="s">
        <v>693</v>
      </c>
      <c r="G42" s="51" t="s">
        <v>694</v>
      </c>
      <c r="H42" s="51" t="s">
        <v>684</v>
      </c>
      <c r="I42" s="51" t="s">
        <v>685</v>
      </c>
      <c r="J42" s="51" t="s">
        <v>1379</v>
      </c>
    </row>
    <row r="43" s="1" customFormat="1" ht="22.5" customHeight="1" spans="1:10">
      <c r="A43" s="25"/>
      <c r="B43" s="25"/>
      <c r="C43" s="51" t="s">
        <v>696</v>
      </c>
      <c r="D43" s="51" t="s">
        <v>697</v>
      </c>
      <c r="E43" s="51" t="s">
        <v>1380</v>
      </c>
      <c r="F43" s="56" t="s">
        <v>682</v>
      </c>
      <c r="G43" s="51" t="s">
        <v>744</v>
      </c>
      <c r="H43" s="51" t="s">
        <v>684</v>
      </c>
      <c r="I43" s="51" t="s">
        <v>708</v>
      </c>
      <c r="J43" s="51" t="s">
        <v>1381</v>
      </c>
    </row>
    <row r="44" s="1" customFormat="1" ht="22.5" customHeight="1" spans="1:10">
      <c r="A44" s="51" t="str">
        <f>"    "&amp;"关爱妇女儿童健康行动项目补助资金"</f>
        <v>    关爱妇女儿童健康行动项目补助资金</v>
      </c>
      <c r="B44" s="51" t="s">
        <v>1382</v>
      </c>
      <c r="C44" s="25"/>
      <c r="D44" s="25"/>
      <c r="E44" s="25"/>
      <c r="F44" s="25"/>
      <c r="G44" s="25"/>
      <c r="H44" s="25"/>
      <c r="I44" s="25"/>
      <c r="J44" s="25"/>
    </row>
    <row r="45" s="1" customFormat="1" ht="22.5" customHeight="1" spans="1:10">
      <c r="A45" s="25"/>
      <c r="B45" s="25"/>
      <c r="C45" s="51" t="s">
        <v>679</v>
      </c>
      <c r="D45" s="51" t="s">
        <v>701</v>
      </c>
      <c r="E45" s="51" t="s">
        <v>1383</v>
      </c>
      <c r="F45" s="56" t="s">
        <v>693</v>
      </c>
      <c r="G45" s="51" t="s">
        <v>694</v>
      </c>
      <c r="H45" s="51" t="s">
        <v>684</v>
      </c>
      <c r="I45" s="51" t="s">
        <v>708</v>
      </c>
      <c r="J45" s="51" t="s">
        <v>1384</v>
      </c>
    </row>
    <row r="46" s="1" customFormat="1" ht="22.5" customHeight="1" spans="1:10">
      <c r="A46" s="25"/>
      <c r="B46" s="25"/>
      <c r="C46" s="51" t="s">
        <v>679</v>
      </c>
      <c r="D46" s="51" t="s">
        <v>680</v>
      </c>
      <c r="E46" s="51" t="s">
        <v>1176</v>
      </c>
      <c r="F46" s="56" t="s">
        <v>689</v>
      </c>
      <c r="G46" s="51" t="s">
        <v>1172</v>
      </c>
      <c r="H46" s="51" t="s">
        <v>684</v>
      </c>
      <c r="I46" s="51" t="s">
        <v>708</v>
      </c>
      <c r="J46" s="51" t="s">
        <v>1385</v>
      </c>
    </row>
    <row r="47" s="1" customFormat="1" ht="22.5" customHeight="1" spans="1:10">
      <c r="A47" s="25"/>
      <c r="B47" s="25"/>
      <c r="C47" s="51" t="s">
        <v>686</v>
      </c>
      <c r="D47" s="51" t="s">
        <v>687</v>
      </c>
      <c r="E47" s="51" t="s">
        <v>728</v>
      </c>
      <c r="F47" s="56" t="s">
        <v>693</v>
      </c>
      <c r="G47" s="51" t="s">
        <v>911</v>
      </c>
      <c r="H47" s="51" t="s">
        <v>684</v>
      </c>
      <c r="I47" s="51" t="s">
        <v>708</v>
      </c>
      <c r="J47" s="51" t="s">
        <v>1386</v>
      </c>
    </row>
    <row r="48" s="1" customFormat="1" ht="22.5" customHeight="1" spans="1:10">
      <c r="A48" s="25"/>
      <c r="B48" s="25"/>
      <c r="C48" s="51" t="s">
        <v>696</v>
      </c>
      <c r="D48" s="51" t="s">
        <v>697</v>
      </c>
      <c r="E48" s="51" t="s">
        <v>1387</v>
      </c>
      <c r="F48" s="56" t="s">
        <v>693</v>
      </c>
      <c r="G48" s="51" t="s">
        <v>699</v>
      </c>
      <c r="H48" s="51" t="s">
        <v>684</v>
      </c>
      <c r="I48" s="51" t="s">
        <v>708</v>
      </c>
      <c r="J48" s="51" t="s">
        <v>697</v>
      </c>
    </row>
    <row r="49" s="1" customFormat="1" ht="22.5" customHeight="1" spans="1:10">
      <c r="A49" s="51" t="str">
        <f>"    "&amp;"基本公共卫生服务项目州级补助资金"</f>
        <v>    基本公共卫生服务项目州级补助资金</v>
      </c>
      <c r="B49" s="51" t="s">
        <v>1388</v>
      </c>
      <c r="C49" s="25"/>
      <c r="D49" s="25"/>
      <c r="E49" s="25"/>
      <c r="F49" s="25"/>
      <c r="G49" s="25"/>
      <c r="H49" s="25"/>
      <c r="I49" s="25"/>
      <c r="J49" s="25"/>
    </row>
    <row r="50" s="1" customFormat="1" ht="22.5" customHeight="1" spans="1:10">
      <c r="A50" s="25"/>
      <c r="B50" s="25"/>
      <c r="C50" s="51" t="s">
        <v>679</v>
      </c>
      <c r="D50" s="51" t="s">
        <v>680</v>
      </c>
      <c r="E50" s="51" t="s">
        <v>1347</v>
      </c>
      <c r="F50" s="56" t="s">
        <v>693</v>
      </c>
      <c r="G50" s="51" t="s">
        <v>1348</v>
      </c>
      <c r="H50" s="51" t="s">
        <v>684</v>
      </c>
      <c r="I50" s="51" t="s">
        <v>708</v>
      </c>
      <c r="J50" s="51" t="s">
        <v>1349</v>
      </c>
    </row>
    <row r="51" s="1" customFormat="1" ht="22.5" customHeight="1" spans="1:10">
      <c r="A51" s="25"/>
      <c r="B51" s="25"/>
      <c r="C51" s="51" t="s">
        <v>679</v>
      </c>
      <c r="D51" s="51" t="s">
        <v>680</v>
      </c>
      <c r="E51" s="51" t="s">
        <v>1350</v>
      </c>
      <c r="F51" s="56" t="s">
        <v>693</v>
      </c>
      <c r="G51" s="51" t="s">
        <v>1348</v>
      </c>
      <c r="H51" s="51" t="s">
        <v>684</v>
      </c>
      <c r="I51" s="51" t="s">
        <v>708</v>
      </c>
      <c r="J51" s="51" t="s">
        <v>1351</v>
      </c>
    </row>
    <row r="52" s="1" customFormat="1" ht="22.5" customHeight="1" spans="1:10">
      <c r="A52" s="25"/>
      <c r="B52" s="25"/>
      <c r="C52" s="51" t="s">
        <v>679</v>
      </c>
      <c r="D52" s="51" t="s">
        <v>710</v>
      </c>
      <c r="E52" s="51" t="s">
        <v>1352</v>
      </c>
      <c r="F52" s="56" t="s">
        <v>693</v>
      </c>
      <c r="G52" s="51" t="s">
        <v>1348</v>
      </c>
      <c r="H52" s="51" t="s">
        <v>684</v>
      </c>
      <c r="I52" s="51" t="s">
        <v>708</v>
      </c>
      <c r="J52" s="51" t="s">
        <v>1389</v>
      </c>
    </row>
    <row r="53" s="1" customFormat="1" ht="22.5" customHeight="1" spans="1:10">
      <c r="A53" s="25"/>
      <c r="B53" s="25"/>
      <c r="C53" s="51" t="s">
        <v>686</v>
      </c>
      <c r="D53" s="51" t="s">
        <v>687</v>
      </c>
      <c r="E53" s="51" t="s">
        <v>1354</v>
      </c>
      <c r="F53" s="56" t="s">
        <v>693</v>
      </c>
      <c r="G53" s="51" t="s">
        <v>1355</v>
      </c>
      <c r="H53" s="51" t="s">
        <v>735</v>
      </c>
      <c r="I53" s="51" t="s">
        <v>708</v>
      </c>
      <c r="J53" s="51" t="s">
        <v>1390</v>
      </c>
    </row>
    <row r="54" s="1" customFormat="1" ht="22.5" customHeight="1" spans="1:10">
      <c r="A54" s="25"/>
      <c r="B54" s="25"/>
      <c r="C54" s="51" t="s">
        <v>686</v>
      </c>
      <c r="D54" s="51" t="s">
        <v>687</v>
      </c>
      <c r="E54" s="51" t="s">
        <v>1357</v>
      </c>
      <c r="F54" s="56" t="s">
        <v>693</v>
      </c>
      <c r="G54" s="51" t="s">
        <v>1355</v>
      </c>
      <c r="H54" s="51" t="s">
        <v>735</v>
      </c>
      <c r="I54" s="51" t="s">
        <v>708</v>
      </c>
      <c r="J54" s="51" t="s">
        <v>1358</v>
      </c>
    </row>
    <row r="55" s="1" customFormat="1" ht="22.5" customHeight="1" spans="1:10">
      <c r="A55" s="25"/>
      <c r="B55" s="25"/>
      <c r="C55" s="51" t="s">
        <v>686</v>
      </c>
      <c r="D55" s="51" t="s">
        <v>687</v>
      </c>
      <c r="E55" s="51" t="s">
        <v>1391</v>
      </c>
      <c r="F55" s="56" t="s">
        <v>693</v>
      </c>
      <c r="G55" s="51" t="s">
        <v>1355</v>
      </c>
      <c r="H55" s="51" t="s">
        <v>735</v>
      </c>
      <c r="I55" s="51" t="s">
        <v>708</v>
      </c>
      <c r="J55" s="51" t="s">
        <v>1392</v>
      </c>
    </row>
    <row r="56" s="1" customFormat="1" ht="22.5" customHeight="1" spans="1:10">
      <c r="A56" s="25"/>
      <c r="B56" s="25"/>
      <c r="C56" s="51" t="s">
        <v>696</v>
      </c>
      <c r="D56" s="51" t="s">
        <v>697</v>
      </c>
      <c r="E56" s="51" t="s">
        <v>1393</v>
      </c>
      <c r="F56" s="56" t="s">
        <v>693</v>
      </c>
      <c r="G56" s="51" t="s">
        <v>1394</v>
      </c>
      <c r="H56" s="51" t="s">
        <v>684</v>
      </c>
      <c r="I56" s="51" t="s">
        <v>708</v>
      </c>
      <c r="J56" s="51" t="s">
        <v>1395</v>
      </c>
    </row>
    <row r="57" s="1" customFormat="1" ht="22.5" customHeight="1" spans="1:10">
      <c r="A57" s="51" t="str">
        <f>"    "&amp;"建档立卡家庭医生签约服务个人缴费州级补助资金"</f>
        <v>    建档立卡家庭医生签约服务个人缴费州级补助资金</v>
      </c>
      <c r="B57" s="51" t="s">
        <v>1396</v>
      </c>
      <c r="C57" s="25"/>
      <c r="D57" s="25"/>
      <c r="E57" s="25"/>
      <c r="F57" s="25"/>
      <c r="G57" s="25"/>
      <c r="H57" s="25"/>
      <c r="I57" s="25"/>
      <c r="J57" s="25"/>
    </row>
    <row r="58" s="1" customFormat="1" ht="22.5" customHeight="1" spans="1:10">
      <c r="A58" s="25"/>
      <c r="B58" s="25"/>
      <c r="C58" s="51" t="s">
        <v>679</v>
      </c>
      <c r="D58" s="51" t="s">
        <v>701</v>
      </c>
      <c r="E58" s="51" t="s">
        <v>1397</v>
      </c>
      <c r="F58" s="56" t="s">
        <v>693</v>
      </c>
      <c r="G58" s="51" t="s">
        <v>1398</v>
      </c>
      <c r="H58" s="51" t="s">
        <v>684</v>
      </c>
      <c r="I58" s="51" t="s">
        <v>708</v>
      </c>
      <c r="J58" s="51" t="s">
        <v>1399</v>
      </c>
    </row>
    <row r="59" s="1" customFormat="1" ht="22.5" customHeight="1" spans="1:10">
      <c r="A59" s="25"/>
      <c r="B59" s="25"/>
      <c r="C59" s="51" t="s">
        <v>679</v>
      </c>
      <c r="D59" s="51" t="s">
        <v>701</v>
      </c>
      <c r="E59" s="51" t="s">
        <v>1400</v>
      </c>
      <c r="F59" s="56" t="s">
        <v>693</v>
      </c>
      <c r="G59" s="51" t="s">
        <v>1398</v>
      </c>
      <c r="H59" s="51" t="s">
        <v>684</v>
      </c>
      <c r="I59" s="51" t="s">
        <v>708</v>
      </c>
      <c r="J59" s="51" t="s">
        <v>1401</v>
      </c>
    </row>
    <row r="60" s="1" customFormat="1" ht="22.5" customHeight="1" spans="1:10">
      <c r="A60" s="25"/>
      <c r="B60" s="25"/>
      <c r="C60" s="51" t="s">
        <v>679</v>
      </c>
      <c r="D60" s="51" t="s">
        <v>680</v>
      </c>
      <c r="E60" s="51" t="s">
        <v>1402</v>
      </c>
      <c r="F60" s="56" t="s">
        <v>693</v>
      </c>
      <c r="G60" s="51" t="s">
        <v>1348</v>
      </c>
      <c r="H60" s="51" t="s">
        <v>684</v>
      </c>
      <c r="I60" s="51" t="s">
        <v>708</v>
      </c>
      <c r="J60" s="51" t="s">
        <v>766</v>
      </c>
    </row>
    <row r="61" s="1" customFormat="1" ht="22.5" customHeight="1" spans="1:10">
      <c r="A61" s="25"/>
      <c r="B61" s="25"/>
      <c r="C61" s="51" t="s">
        <v>679</v>
      </c>
      <c r="D61" s="51" t="s">
        <v>710</v>
      </c>
      <c r="E61" s="51" t="s">
        <v>1403</v>
      </c>
      <c r="F61" s="56" t="s">
        <v>693</v>
      </c>
      <c r="G61" s="51" t="s">
        <v>1348</v>
      </c>
      <c r="H61" s="51" t="s">
        <v>684</v>
      </c>
      <c r="I61" s="51" t="s">
        <v>708</v>
      </c>
      <c r="J61" s="51" t="s">
        <v>1404</v>
      </c>
    </row>
    <row r="62" s="1" customFormat="1" ht="22.5" customHeight="1" spans="1:10">
      <c r="A62" s="25"/>
      <c r="B62" s="25"/>
      <c r="C62" s="51" t="s">
        <v>686</v>
      </c>
      <c r="D62" s="51" t="s">
        <v>687</v>
      </c>
      <c r="E62" s="51" t="s">
        <v>1405</v>
      </c>
      <c r="F62" s="56" t="s">
        <v>693</v>
      </c>
      <c r="G62" s="51" t="s">
        <v>1406</v>
      </c>
      <c r="H62" s="51" t="s">
        <v>684</v>
      </c>
      <c r="I62" s="51" t="s">
        <v>708</v>
      </c>
      <c r="J62" s="51" t="s">
        <v>777</v>
      </c>
    </row>
    <row r="63" s="1" customFormat="1" ht="22.5" customHeight="1" spans="1:10">
      <c r="A63" s="25"/>
      <c r="B63" s="25"/>
      <c r="C63" s="51" t="s">
        <v>696</v>
      </c>
      <c r="D63" s="51" t="s">
        <v>697</v>
      </c>
      <c r="E63" s="51" t="s">
        <v>1407</v>
      </c>
      <c r="F63" s="56" t="s">
        <v>693</v>
      </c>
      <c r="G63" s="51" t="s">
        <v>1406</v>
      </c>
      <c r="H63" s="51" t="s">
        <v>684</v>
      </c>
      <c r="I63" s="51" t="s">
        <v>708</v>
      </c>
      <c r="J63" s="51" t="s">
        <v>783</v>
      </c>
    </row>
    <row r="64" s="1" customFormat="1" ht="22.5" customHeight="1" spans="1:10">
      <c r="A64" s="51" t="str">
        <f>"    "&amp;"艾滋病防治项目州级对下专项补助资金"</f>
        <v>    艾滋病防治项目州级对下专项补助资金</v>
      </c>
      <c r="B64" s="51" t="s">
        <v>1408</v>
      </c>
      <c r="C64" s="25"/>
      <c r="D64" s="25"/>
      <c r="E64" s="25"/>
      <c r="F64" s="25"/>
      <c r="G64" s="25"/>
      <c r="H64" s="25"/>
      <c r="I64" s="25"/>
      <c r="J64" s="25"/>
    </row>
    <row r="65" s="1" customFormat="1" ht="22.5" customHeight="1" spans="1:10">
      <c r="A65" s="25"/>
      <c r="B65" s="25"/>
      <c r="C65" s="51" t="s">
        <v>679</v>
      </c>
      <c r="D65" s="51" t="s">
        <v>701</v>
      </c>
      <c r="E65" s="51" t="s">
        <v>1409</v>
      </c>
      <c r="F65" s="56" t="s">
        <v>682</v>
      </c>
      <c r="G65" s="51" t="s">
        <v>813</v>
      </c>
      <c r="H65" s="51" t="s">
        <v>684</v>
      </c>
      <c r="I65" s="51" t="s">
        <v>685</v>
      </c>
      <c r="J65" s="51" t="s">
        <v>1410</v>
      </c>
    </row>
    <row r="66" s="1" customFormat="1" ht="22.5" customHeight="1" spans="1:10">
      <c r="A66" s="25"/>
      <c r="B66" s="25"/>
      <c r="C66" s="51" t="s">
        <v>679</v>
      </c>
      <c r="D66" s="51" t="s">
        <v>701</v>
      </c>
      <c r="E66" s="51" t="s">
        <v>1411</v>
      </c>
      <c r="F66" s="56" t="s">
        <v>682</v>
      </c>
      <c r="G66" s="51" t="s">
        <v>694</v>
      </c>
      <c r="H66" s="51" t="s">
        <v>684</v>
      </c>
      <c r="I66" s="51" t="s">
        <v>685</v>
      </c>
      <c r="J66" s="51" t="s">
        <v>1412</v>
      </c>
    </row>
    <row r="67" s="1" customFormat="1" ht="22.5" customHeight="1" spans="1:10">
      <c r="A67" s="25"/>
      <c r="B67" s="25"/>
      <c r="C67" s="51" t="s">
        <v>679</v>
      </c>
      <c r="D67" s="51" t="s">
        <v>701</v>
      </c>
      <c r="E67" s="51" t="s">
        <v>1413</v>
      </c>
      <c r="F67" s="56" t="s">
        <v>682</v>
      </c>
      <c r="G67" s="51" t="s">
        <v>683</v>
      </c>
      <c r="H67" s="51" t="s">
        <v>684</v>
      </c>
      <c r="I67" s="51" t="s">
        <v>685</v>
      </c>
      <c r="J67" s="51" t="s">
        <v>1414</v>
      </c>
    </row>
    <row r="68" s="1" customFormat="1" ht="22.5" customHeight="1" spans="1:10">
      <c r="A68" s="25"/>
      <c r="B68" s="25"/>
      <c r="C68" s="51" t="s">
        <v>679</v>
      </c>
      <c r="D68" s="51" t="s">
        <v>701</v>
      </c>
      <c r="E68" s="51" t="s">
        <v>1415</v>
      </c>
      <c r="F68" s="56" t="s">
        <v>682</v>
      </c>
      <c r="G68" s="51" t="s">
        <v>683</v>
      </c>
      <c r="H68" s="51" t="s">
        <v>684</v>
      </c>
      <c r="I68" s="51" t="s">
        <v>685</v>
      </c>
      <c r="J68" s="51" t="s">
        <v>1415</v>
      </c>
    </row>
    <row r="69" s="1" customFormat="1" ht="22.5" customHeight="1" spans="1:10">
      <c r="A69" s="25"/>
      <c r="B69" s="25"/>
      <c r="C69" s="51" t="s">
        <v>679</v>
      </c>
      <c r="D69" s="51" t="s">
        <v>701</v>
      </c>
      <c r="E69" s="51" t="s">
        <v>1416</v>
      </c>
      <c r="F69" s="56" t="s">
        <v>682</v>
      </c>
      <c r="G69" s="51" t="s">
        <v>813</v>
      </c>
      <c r="H69" s="51" t="s">
        <v>684</v>
      </c>
      <c r="I69" s="51" t="s">
        <v>685</v>
      </c>
      <c r="J69" s="51" t="s">
        <v>1416</v>
      </c>
    </row>
    <row r="70" s="1" customFormat="1" ht="22.5" customHeight="1" spans="1:10">
      <c r="A70" s="25"/>
      <c r="B70" s="25"/>
      <c r="C70" s="51" t="s">
        <v>679</v>
      </c>
      <c r="D70" s="51" t="s">
        <v>701</v>
      </c>
      <c r="E70" s="51" t="s">
        <v>1417</v>
      </c>
      <c r="F70" s="56" t="s">
        <v>682</v>
      </c>
      <c r="G70" s="51" t="s">
        <v>683</v>
      </c>
      <c r="H70" s="51" t="s">
        <v>684</v>
      </c>
      <c r="I70" s="51" t="s">
        <v>685</v>
      </c>
      <c r="J70" s="51" t="s">
        <v>1417</v>
      </c>
    </row>
    <row r="71" s="1" customFormat="1" ht="22.5" customHeight="1" spans="1:10">
      <c r="A71" s="25"/>
      <c r="B71" s="25"/>
      <c r="C71" s="51" t="s">
        <v>679</v>
      </c>
      <c r="D71" s="51" t="s">
        <v>701</v>
      </c>
      <c r="E71" s="51" t="s">
        <v>1418</v>
      </c>
      <c r="F71" s="56" t="s">
        <v>682</v>
      </c>
      <c r="G71" s="51" t="s">
        <v>683</v>
      </c>
      <c r="H71" s="51" t="s">
        <v>684</v>
      </c>
      <c r="I71" s="51" t="s">
        <v>685</v>
      </c>
      <c r="J71" s="51" t="s">
        <v>1418</v>
      </c>
    </row>
    <row r="72" s="1" customFormat="1" ht="22.5" customHeight="1" spans="1:10">
      <c r="A72" s="25"/>
      <c r="B72" s="25"/>
      <c r="C72" s="51" t="s">
        <v>679</v>
      </c>
      <c r="D72" s="51" t="s">
        <v>701</v>
      </c>
      <c r="E72" s="51" t="s">
        <v>1419</v>
      </c>
      <c r="F72" s="56" t="s">
        <v>682</v>
      </c>
      <c r="G72" s="51" t="s">
        <v>683</v>
      </c>
      <c r="H72" s="51" t="s">
        <v>684</v>
      </c>
      <c r="I72" s="51" t="s">
        <v>685</v>
      </c>
      <c r="J72" s="51" t="s">
        <v>1419</v>
      </c>
    </row>
    <row r="73" s="1" customFormat="1" ht="22.5" customHeight="1" spans="1:10">
      <c r="A73" s="25"/>
      <c r="B73" s="25"/>
      <c r="C73" s="51" t="s">
        <v>686</v>
      </c>
      <c r="D73" s="51" t="s">
        <v>687</v>
      </c>
      <c r="E73" s="51" t="s">
        <v>1420</v>
      </c>
      <c r="F73" s="56" t="s">
        <v>682</v>
      </c>
      <c r="G73" s="51" t="s">
        <v>694</v>
      </c>
      <c r="H73" s="51" t="s">
        <v>684</v>
      </c>
      <c r="I73" s="51" t="s">
        <v>685</v>
      </c>
      <c r="J73" s="51" t="s">
        <v>1420</v>
      </c>
    </row>
    <row r="74" s="1" customFormat="1" ht="22.5" customHeight="1" spans="1:10">
      <c r="A74" s="25"/>
      <c r="B74" s="25"/>
      <c r="C74" s="51" t="s">
        <v>686</v>
      </c>
      <c r="D74" s="51" t="s">
        <v>687</v>
      </c>
      <c r="E74" s="51" t="s">
        <v>1421</v>
      </c>
      <c r="F74" s="56" t="s">
        <v>682</v>
      </c>
      <c r="G74" s="51" t="s">
        <v>744</v>
      </c>
      <c r="H74" s="51" t="s">
        <v>684</v>
      </c>
      <c r="I74" s="51" t="s">
        <v>685</v>
      </c>
      <c r="J74" s="51" t="s">
        <v>1421</v>
      </c>
    </row>
    <row r="75" s="1" customFormat="1" ht="22.5" customHeight="1" spans="1:10">
      <c r="A75" s="25"/>
      <c r="B75" s="25"/>
      <c r="C75" s="51" t="s">
        <v>696</v>
      </c>
      <c r="D75" s="51" t="s">
        <v>697</v>
      </c>
      <c r="E75" s="51" t="s">
        <v>1422</v>
      </c>
      <c r="F75" s="56" t="s">
        <v>693</v>
      </c>
      <c r="G75" s="51" t="s">
        <v>1423</v>
      </c>
      <c r="H75" s="51" t="s">
        <v>684</v>
      </c>
      <c r="I75" s="51" t="s">
        <v>708</v>
      </c>
      <c r="J75" s="51" t="s">
        <v>743</v>
      </c>
    </row>
    <row r="76" s="1" customFormat="1" ht="22.5" customHeight="1" spans="1:10">
      <c r="A76" s="51" t="str">
        <f>"    "&amp;"基层医疗卫生机构实施基本药物制度及乡村医生州级专项补助资金"</f>
        <v>    基层医疗卫生机构实施基本药物制度及乡村医生州级专项补助资金</v>
      </c>
      <c r="B76" s="51" t="s">
        <v>1424</v>
      </c>
      <c r="C76" s="25"/>
      <c r="D76" s="25"/>
      <c r="E76" s="25"/>
      <c r="F76" s="25"/>
      <c r="G76" s="25"/>
      <c r="H76" s="25"/>
      <c r="I76" s="25"/>
      <c r="J76" s="25"/>
    </row>
    <row r="77" s="1" customFormat="1" ht="22.5" customHeight="1" spans="1:10">
      <c r="A77" s="25"/>
      <c r="B77" s="25"/>
      <c r="C77" s="51" t="s">
        <v>679</v>
      </c>
      <c r="D77" s="51" t="s">
        <v>701</v>
      </c>
      <c r="E77" s="51" t="s">
        <v>1425</v>
      </c>
      <c r="F77" s="56" t="s">
        <v>693</v>
      </c>
      <c r="G77" s="51" t="s">
        <v>694</v>
      </c>
      <c r="H77" s="51" t="s">
        <v>684</v>
      </c>
      <c r="I77" s="51" t="s">
        <v>708</v>
      </c>
      <c r="J77" s="51" t="s">
        <v>1426</v>
      </c>
    </row>
    <row r="78" s="1" customFormat="1" ht="22.5" customHeight="1" spans="1:10">
      <c r="A78" s="25"/>
      <c r="B78" s="25"/>
      <c r="C78" s="51" t="s">
        <v>686</v>
      </c>
      <c r="D78" s="51" t="s">
        <v>713</v>
      </c>
      <c r="E78" s="51" t="s">
        <v>1427</v>
      </c>
      <c r="F78" s="56" t="s">
        <v>693</v>
      </c>
      <c r="G78" s="51" t="s">
        <v>694</v>
      </c>
      <c r="H78" s="51" t="s">
        <v>684</v>
      </c>
      <c r="I78" s="51" t="s">
        <v>708</v>
      </c>
      <c r="J78" s="51" t="s">
        <v>1428</v>
      </c>
    </row>
    <row r="79" s="1" customFormat="1" ht="22.5" customHeight="1" spans="1:10">
      <c r="A79" s="25"/>
      <c r="B79" s="25"/>
      <c r="C79" s="51" t="s">
        <v>686</v>
      </c>
      <c r="D79" s="51" t="s">
        <v>687</v>
      </c>
      <c r="E79" s="51" t="s">
        <v>1429</v>
      </c>
      <c r="F79" s="56" t="s">
        <v>693</v>
      </c>
      <c r="G79" s="51" t="s">
        <v>699</v>
      </c>
      <c r="H79" s="51" t="s">
        <v>684</v>
      </c>
      <c r="I79" s="51" t="s">
        <v>708</v>
      </c>
      <c r="J79" s="51" t="s">
        <v>1430</v>
      </c>
    </row>
    <row r="80" s="1" customFormat="1" ht="22.5" customHeight="1" spans="1:10">
      <c r="A80" s="25"/>
      <c r="B80" s="25"/>
      <c r="C80" s="51" t="s">
        <v>696</v>
      </c>
      <c r="D80" s="51" t="s">
        <v>697</v>
      </c>
      <c r="E80" s="51" t="s">
        <v>1431</v>
      </c>
      <c r="F80" s="56" t="s">
        <v>693</v>
      </c>
      <c r="G80" s="51" t="s">
        <v>707</v>
      </c>
      <c r="H80" s="51" t="s">
        <v>684</v>
      </c>
      <c r="I80" s="51" t="s">
        <v>708</v>
      </c>
      <c r="J80" s="51" t="s">
        <v>1432</v>
      </c>
    </row>
  </sheetData>
  <mergeCells count="2">
    <mergeCell ref="A3:J3"/>
    <mergeCell ref="A4:H4"/>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E9"/>
    </sheetView>
  </sheetViews>
  <sheetFormatPr defaultColWidth="8.85185185185185" defaultRowHeight="15" customHeight="1" outlineLevelCol="7"/>
  <cols>
    <col min="1" max="1" width="38.6666666666667" customWidth="1"/>
    <col min="2" max="2" width="19.7407407407407" customWidth="1"/>
    <col min="3" max="3" width="33.3148148148148" customWidth="1"/>
    <col min="4" max="4" width="34.7407407407407" customWidth="1"/>
    <col min="5" max="5" width="14.4537037037037" customWidth="1"/>
    <col min="6" max="6" width="17.1759259259259" customWidth="1"/>
    <col min="7" max="7" width="17.3148148148148" customWidth="1"/>
    <col min="8" max="8" width="28.3148148148148" customWidth="1"/>
  </cols>
  <sheetData>
    <row r="1" customHeight="1" spans="1:8">
      <c r="A1" s="38"/>
      <c r="B1" s="38"/>
      <c r="C1" s="38"/>
      <c r="D1" s="38"/>
      <c r="E1" s="38"/>
      <c r="F1" s="38"/>
      <c r="G1" s="38"/>
      <c r="H1" s="38"/>
    </row>
    <row r="2" ht="18.75" customHeight="1" spans="1:8">
      <c r="A2" s="39"/>
      <c r="B2" s="39"/>
      <c r="C2" s="39"/>
      <c r="D2" s="39"/>
      <c r="E2" s="39"/>
      <c r="F2" s="39"/>
      <c r="G2" s="39"/>
      <c r="H2" s="40" t="s">
        <v>1433</v>
      </c>
    </row>
    <row r="3" ht="30.65" customHeight="1" spans="1:8">
      <c r="A3" s="41" t="s">
        <v>1434</v>
      </c>
      <c r="B3" s="41"/>
      <c r="C3" s="41"/>
      <c r="D3" s="41"/>
      <c r="E3" s="41"/>
      <c r="F3" s="41"/>
      <c r="G3" s="41"/>
      <c r="H3" s="41"/>
    </row>
    <row r="4" ht="18.75" customHeight="1" spans="1:8">
      <c r="A4" s="39" t="s">
        <v>1435</v>
      </c>
      <c r="B4" s="39"/>
      <c r="C4" s="39"/>
      <c r="D4" s="39"/>
      <c r="E4" s="39"/>
      <c r="F4" s="39"/>
      <c r="G4" s="39"/>
      <c r="H4" s="39"/>
    </row>
    <row r="5" ht="18.75" customHeight="1" spans="1:8">
      <c r="A5" s="42" t="s">
        <v>264</v>
      </c>
      <c r="B5" s="42" t="s">
        <v>1436</v>
      </c>
      <c r="C5" s="42" t="s">
        <v>1437</v>
      </c>
      <c r="D5" s="42" t="s">
        <v>1438</v>
      </c>
      <c r="E5" s="42" t="s">
        <v>1439</v>
      </c>
      <c r="F5" s="42" t="s">
        <v>1440</v>
      </c>
      <c r="G5" s="42"/>
      <c r="H5" s="42"/>
    </row>
    <row r="6" ht="18.75" customHeight="1" spans="1:8">
      <c r="A6" s="42"/>
      <c r="B6" s="42"/>
      <c r="C6" s="42"/>
      <c r="D6" s="42"/>
      <c r="E6" s="42"/>
      <c r="F6" s="42" t="s">
        <v>1241</v>
      </c>
      <c r="G6" s="42" t="s">
        <v>1441</v>
      </c>
      <c r="H6" s="42" t="s">
        <v>1442</v>
      </c>
    </row>
    <row r="7" ht="18.75" customHeight="1" spans="1:8">
      <c r="A7" s="43" t="s">
        <v>194</v>
      </c>
      <c r="B7" s="43" t="s">
        <v>195</v>
      </c>
      <c r="C7" s="43" t="s">
        <v>196</v>
      </c>
      <c r="D7" s="43" t="s">
        <v>197</v>
      </c>
      <c r="E7" s="43" t="s">
        <v>198</v>
      </c>
      <c r="F7" s="43" t="s">
        <v>199</v>
      </c>
      <c r="G7" s="43" t="s">
        <v>1070</v>
      </c>
      <c r="H7" s="43" t="s">
        <v>1139</v>
      </c>
    </row>
    <row r="8" ht="29.9" customHeight="1" spans="1:8">
      <c r="A8" s="44"/>
      <c r="B8" s="44"/>
      <c r="C8" s="44"/>
      <c r="D8" s="44"/>
      <c r="E8" s="42"/>
      <c r="F8" s="45"/>
      <c r="G8" s="46"/>
      <c r="H8" s="46"/>
    </row>
    <row r="9" ht="20.15" customHeight="1" spans="1:8">
      <c r="A9" s="42" t="s">
        <v>57</v>
      </c>
      <c r="B9" s="42"/>
      <c r="C9" s="42"/>
      <c r="D9" s="42"/>
      <c r="E9" s="42"/>
      <c r="F9" s="45"/>
      <c r="G9" s="46"/>
      <c r="H9" s="46"/>
    </row>
  </sheetData>
  <mergeCells count="8">
    <mergeCell ref="A3:H3"/>
    <mergeCell ref="F5:H5"/>
    <mergeCell ref="A9:E9"/>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E16" sqref="E16:E17"/>
    </sheetView>
  </sheetViews>
  <sheetFormatPr defaultColWidth="9.13888888888889" defaultRowHeight="14.25" customHeight="1"/>
  <cols>
    <col min="1" max="1" width="16.3148148148148" customWidth="1"/>
    <col min="2" max="2" width="29.0277777777778" customWidth="1"/>
    <col min="3" max="3" width="23.8518518518519" customWidth="1"/>
    <col min="4" max="7" width="19.6018518518519" customWidth="1"/>
    <col min="8" max="8" width="15.4259259259259" customWidth="1"/>
    <col min="9" max="11" width="19.6018518518519" customWidth="1"/>
  </cols>
  <sheetData>
    <row r="1" customHeight="1" spans="1:11">
      <c r="A1" s="2"/>
      <c r="B1" s="2"/>
      <c r="C1" s="2"/>
      <c r="D1" s="2"/>
      <c r="E1" s="2"/>
      <c r="F1" s="2"/>
      <c r="G1" s="2"/>
      <c r="H1" s="2"/>
      <c r="I1" s="2"/>
      <c r="J1" s="2"/>
      <c r="K1" s="2"/>
    </row>
    <row r="2" ht="13.5" customHeight="1" spans="4:11">
      <c r="D2" s="3"/>
      <c r="E2" s="3"/>
      <c r="F2" s="3"/>
      <c r="G2" s="3"/>
      <c r="K2" s="4" t="s">
        <v>1443</v>
      </c>
    </row>
    <row r="3" ht="27.75" customHeight="1" spans="1:11">
      <c r="A3" s="29" t="s">
        <v>1444</v>
      </c>
      <c r="B3" s="29"/>
      <c r="C3" s="29"/>
      <c r="D3" s="29"/>
      <c r="E3" s="29"/>
      <c r="F3" s="29"/>
      <c r="G3" s="29"/>
      <c r="H3" s="29"/>
      <c r="I3" s="29"/>
      <c r="J3" s="29"/>
      <c r="K3" s="29"/>
    </row>
    <row r="4" ht="13.5" customHeight="1" spans="1:11">
      <c r="A4" s="6" t="str">
        <f>"单位名称："&amp;"迪庆藏族自治州卫生健康委员会"</f>
        <v>单位名称：迪庆藏族自治州卫生健康委员会</v>
      </c>
      <c r="B4" s="7"/>
      <c r="C4" s="7"/>
      <c r="D4" s="7"/>
      <c r="E4" s="7"/>
      <c r="F4" s="7"/>
      <c r="G4" s="7"/>
      <c r="H4" s="8"/>
      <c r="I4" s="8"/>
      <c r="J4" s="8"/>
      <c r="K4" s="9" t="s">
        <v>255</v>
      </c>
    </row>
    <row r="5" ht="21.75" customHeight="1" spans="1:11">
      <c r="A5" s="10" t="s">
        <v>466</v>
      </c>
      <c r="B5" s="10" t="s">
        <v>266</v>
      </c>
      <c r="C5" s="10" t="s">
        <v>467</v>
      </c>
      <c r="D5" s="11" t="s">
        <v>267</v>
      </c>
      <c r="E5" s="11" t="s">
        <v>268</v>
      </c>
      <c r="F5" s="11" t="s">
        <v>269</v>
      </c>
      <c r="G5" s="11" t="s">
        <v>270</v>
      </c>
      <c r="H5" s="17" t="s">
        <v>57</v>
      </c>
      <c r="I5" s="12" t="s">
        <v>1445</v>
      </c>
      <c r="J5" s="13"/>
      <c r="K5" s="14"/>
    </row>
    <row r="6" ht="21.75" customHeight="1" spans="1:11">
      <c r="A6" s="15"/>
      <c r="B6" s="15"/>
      <c r="C6" s="15"/>
      <c r="D6" s="16"/>
      <c r="E6" s="16"/>
      <c r="F6" s="16"/>
      <c r="G6" s="16"/>
      <c r="H6" s="30"/>
      <c r="I6" s="11" t="s">
        <v>60</v>
      </c>
      <c r="J6" s="11" t="s">
        <v>61</v>
      </c>
      <c r="K6" s="11" t="s">
        <v>62</v>
      </c>
    </row>
    <row r="7" ht="40.5" customHeight="1" spans="1:11">
      <c r="A7" s="18"/>
      <c r="B7" s="18"/>
      <c r="C7" s="18"/>
      <c r="D7" s="19"/>
      <c r="E7" s="19"/>
      <c r="F7" s="19"/>
      <c r="G7" s="19"/>
      <c r="H7" s="20"/>
      <c r="I7" s="19" t="s">
        <v>59</v>
      </c>
      <c r="J7" s="19"/>
      <c r="K7" s="19"/>
    </row>
    <row r="8" ht="15" customHeight="1" spans="1:11">
      <c r="A8" s="21">
        <v>1</v>
      </c>
      <c r="B8" s="21">
        <v>2</v>
      </c>
      <c r="C8" s="21">
        <v>3</v>
      </c>
      <c r="D8" s="21">
        <v>4</v>
      </c>
      <c r="E8" s="21">
        <v>5</v>
      </c>
      <c r="F8" s="21">
        <v>6</v>
      </c>
      <c r="G8" s="21">
        <v>7</v>
      </c>
      <c r="H8" s="21">
        <v>8</v>
      </c>
      <c r="I8" s="21">
        <v>9</v>
      </c>
      <c r="J8" s="37">
        <v>10</v>
      </c>
      <c r="K8" s="37">
        <v>11</v>
      </c>
    </row>
    <row r="9" ht="30.65" customHeight="1" spans="1:11">
      <c r="A9" s="31"/>
      <c r="B9" s="32"/>
      <c r="C9" s="31"/>
      <c r="D9" s="31"/>
      <c r="E9" s="31"/>
      <c r="F9" s="31"/>
      <c r="G9" s="31"/>
      <c r="H9" s="33"/>
      <c r="I9" s="33"/>
      <c r="J9" s="33"/>
      <c r="K9" s="33"/>
    </row>
    <row r="10" ht="30.65" customHeight="1" spans="1:11">
      <c r="A10" s="32"/>
      <c r="B10" s="32"/>
      <c r="C10" s="32"/>
      <c r="D10" s="32"/>
      <c r="E10" s="32"/>
      <c r="F10" s="32"/>
      <c r="G10" s="32"/>
      <c r="H10" s="33"/>
      <c r="I10" s="33"/>
      <c r="J10" s="33"/>
      <c r="K10" s="33"/>
    </row>
    <row r="11" ht="18.75" customHeight="1" spans="1:11">
      <c r="A11" s="34" t="s">
        <v>151</v>
      </c>
      <c r="B11" s="35"/>
      <c r="C11" s="35"/>
      <c r="D11" s="35"/>
      <c r="E11" s="35"/>
      <c r="F11" s="35"/>
      <c r="G11" s="36"/>
      <c r="H11" s="33"/>
      <c r="I11" s="33"/>
      <c r="J11" s="33"/>
      <c r="K11" s="33"/>
    </row>
    <row r="12" customHeight="1" spans="1:1">
      <c r="A12" t="s">
        <v>1446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0"/>
  <sheetViews>
    <sheetView showZeros="0" tabSelected="1" workbookViewId="0">
      <pane ySplit="1" topLeftCell="A2" activePane="bottomLeft" state="frozen"/>
      <selection/>
      <selection pane="bottomLeft" activeCell="A8" sqref="A8"/>
    </sheetView>
  </sheetViews>
  <sheetFormatPr defaultColWidth="9.13888888888889" defaultRowHeight="14.25" customHeight="1" outlineLevelCol="6"/>
  <cols>
    <col min="1" max="1" width="37.7407407407407" customWidth="1"/>
    <col min="2" max="2" width="28" customWidth="1"/>
    <col min="3" max="3" width="37.6018518518519" customWidth="1"/>
    <col min="4" max="4" width="17.0277777777778" customWidth="1"/>
    <col min="5" max="7" width="27.0277777777778" customWidth="1"/>
  </cols>
  <sheetData>
    <row r="1" customHeight="1" spans="1:7">
      <c r="A1" s="2"/>
      <c r="B1" s="2"/>
      <c r="C1" s="2"/>
      <c r="D1" s="2"/>
      <c r="E1" s="2"/>
      <c r="F1" s="2"/>
      <c r="G1" s="2"/>
    </row>
    <row r="2" ht="13.5" customHeight="1" spans="4:7">
      <c r="D2" s="3"/>
      <c r="G2" s="4" t="s">
        <v>1447</v>
      </c>
    </row>
    <row r="3" ht="27.75" customHeight="1" spans="1:7">
      <c r="A3" s="5" t="s">
        <v>1448</v>
      </c>
      <c r="B3" s="5"/>
      <c r="C3" s="5"/>
      <c r="D3" s="5"/>
      <c r="E3" s="5"/>
      <c r="F3" s="5"/>
      <c r="G3" s="5"/>
    </row>
    <row r="4" ht="13.5" customHeight="1" spans="1:7">
      <c r="A4" s="6" t="str">
        <f>"单位名称："&amp;"迪庆藏族自治州卫生健康委员会"</f>
        <v>单位名称：迪庆藏族自治州卫生健康委员会</v>
      </c>
      <c r="B4" s="7"/>
      <c r="C4" s="7"/>
      <c r="D4" s="7"/>
      <c r="E4" s="8"/>
      <c r="F4" s="8"/>
      <c r="G4" s="9" t="s">
        <v>255</v>
      </c>
    </row>
    <row r="5" ht="21.75" customHeight="1" spans="1:7">
      <c r="A5" s="10" t="s">
        <v>467</v>
      </c>
      <c r="B5" s="10" t="s">
        <v>466</v>
      </c>
      <c r="C5" s="10" t="s">
        <v>266</v>
      </c>
      <c r="D5" s="11" t="s">
        <v>1449</v>
      </c>
      <c r="E5" s="12" t="s">
        <v>60</v>
      </c>
      <c r="F5" s="13"/>
      <c r="G5" s="14"/>
    </row>
    <row r="6" ht="21.75" customHeight="1" spans="1:7">
      <c r="A6" s="15"/>
      <c r="B6" s="15"/>
      <c r="C6" s="15"/>
      <c r="D6" s="16"/>
      <c r="E6" s="17" t="s">
        <v>1450</v>
      </c>
      <c r="F6" s="11" t="s">
        <v>1451</v>
      </c>
      <c r="G6" s="11" t="s">
        <v>1452</v>
      </c>
    </row>
    <row r="7" ht="40.5" customHeight="1" spans="1:7">
      <c r="A7" s="18"/>
      <c r="B7" s="18"/>
      <c r="C7" s="18"/>
      <c r="D7" s="19"/>
      <c r="E7" s="20"/>
      <c r="F7" s="19" t="s">
        <v>59</v>
      </c>
      <c r="G7" s="19"/>
    </row>
    <row r="8" ht="15" customHeight="1" spans="1:7">
      <c r="A8" s="21">
        <v>1</v>
      </c>
      <c r="B8" s="21">
        <v>2</v>
      </c>
      <c r="C8" s="21">
        <v>3</v>
      </c>
      <c r="D8" s="21">
        <v>4</v>
      </c>
      <c r="E8" s="21">
        <v>5</v>
      </c>
      <c r="F8" s="21">
        <v>6</v>
      </c>
      <c r="G8" s="21">
        <v>7</v>
      </c>
    </row>
    <row r="9" s="1" customFormat="1" ht="22.5" customHeight="1" spans="1:7">
      <c r="A9" s="22" t="s">
        <v>72</v>
      </c>
      <c r="B9" s="23"/>
      <c r="C9" s="23"/>
      <c r="D9" s="22"/>
      <c r="E9" s="24">
        <v>5822820</v>
      </c>
      <c r="F9" s="24">
        <v>286600</v>
      </c>
      <c r="G9" s="24">
        <v>66600</v>
      </c>
    </row>
    <row r="10" s="1" customFormat="1" ht="22.5" customHeight="1" spans="1:7">
      <c r="A10" s="22"/>
      <c r="B10" s="23" t="s">
        <v>1453</v>
      </c>
      <c r="C10" s="23" t="s">
        <v>489</v>
      </c>
      <c r="D10" s="22" t="s">
        <v>1454</v>
      </c>
      <c r="E10" s="24">
        <v>100000</v>
      </c>
      <c r="F10" s="24"/>
      <c r="G10" s="24"/>
    </row>
    <row r="11" s="1" customFormat="1" ht="22.5" customHeight="1" spans="1:7">
      <c r="A11" s="25"/>
      <c r="B11" s="23" t="s">
        <v>1453</v>
      </c>
      <c r="C11" s="23" t="s">
        <v>499</v>
      </c>
      <c r="D11" s="22" t="s">
        <v>1454</v>
      </c>
      <c r="E11" s="24">
        <v>80000</v>
      </c>
      <c r="F11" s="24"/>
      <c r="G11" s="24"/>
    </row>
    <row r="12" s="1" customFormat="1" ht="22.5" customHeight="1" spans="1:7">
      <c r="A12" s="25"/>
      <c r="B12" s="23" t="s">
        <v>1453</v>
      </c>
      <c r="C12" s="23" t="s">
        <v>495</v>
      </c>
      <c r="D12" s="22" t="s">
        <v>1454</v>
      </c>
      <c r="E12" s="24">
        <v>50000</v>
      </c>
      <c r="F12" s="24"/>
      <c r="G12" s="24"/>
    </row>
    <row r="13" s="1" customFormat="1" ht="22.5" customHeight="1" spans="1:7">
      <c r="A13" s="25"/>
      <c r="B13" s="23" t="s">
        <v>1453</v>
      </c>
      <c r="C13" s="23" t="s">
        <v>519</v>
      </c>
      <c r="D13" s="22" t="s">
        <v>1454</v>
      </c>
      <c r="E13" s="24">
        <v>200000</v>
      </c>
      <c r="F13" s="24"/>
      <c r="G13" s="24"/>
    </row>
    <row r="14" s="1" customFormat="1" ht="22.5" customHeight="1" spans="1:7">
      <c r="A14" s="25"/>
      <c r="B14" s="23" t="s">
        <v>1455</v>
      </c>
      <c r="C14" s="23" t="s">
        <v>485</v>
      </c>
      <c r="D14" s="22" t="s">
        <v>1454</v>
      </c>
      <c r="E14" s="24">
        <v>20800</v>
      </c>
      <c r="F14" s="24"/>
      <c r="G14" s="24"/>
    </row>
    <row r="15" s="1" customFormat="1" ht="22.5" customHeight="1" spans="1:7">
      <c r="A15" s="25"/>
      <c r="B15" s="23" t="s">
        <v>1455</v>
      </c>
      <c r="C15" s="23" t="s">
        <v>491</v>
      </c>
      <c r="D15" s="22" t="s">
        <v>1454</v>
      </c>
      <c r="E15" s="24">
        <v>40000</v>
      </c>
      <c r="F15" s="24"/>
      <c r="G15" s="24"/>
    </row>
    <row r="16" s="1" customFormat="1" ht="22.5" customHeight="1" spans="1:7">
      <c r="A16" s="25"/>
      <c r="B16" s="23" t="s">
        <v>1455</v>
      </c>
      <c r="C16" s="23" t="s">
        <v>515</v>
      </c>
      <c r="D16" s="22" t="s">
        <v>1454</v>
      </c>
      <c r="E16" s="24">
        <v>140000</v>
      </c>
      <c r="F16" s="24"/>
      <c r="G16" s="24"/>
    </row>
    <row r="17" s="1" customFormat="1" ht="22.5" customHeight="1" spans="1:7">
      <c r="A17" s="25"/>
      <c r="B17" s="23" t="s">
        <v>1456</v>
      </c>
      <c r="C17" s="23" t="s">
        <v>493</v>
      </c>
      <c r="D17" s="22" t="s">
        <v>1457</v>
      </c>
      <c r="E17" s="24">
        <v>237000</v>
      </c>
      <c r="F17" s="24"/>
      <c r="G17" s="24"/>
    </row>
    <row r="18" s="1" customFormat="1" ht="22.5" customHeight="1" spans="1:7">
      <c r="A18" s="25"/>
      <c r="B18" s="23" t="s">
        <v>1456</v>
      </c>
      <c r="C18" s="23" t="s">
        <v>511</v>
      </c>
      <c r="D18" s="22" t="s">
        <v>1457</v>
      </c>
      <c r="E18" s="24">
        <v>8000</v>
      </c>
      <c r="F18" s="24"/>
      <c r="G18" s="24"/>
    </row>
    <row r="19" s="1" customFormat="1" ht="22.5" customHeight="1" spans="1:7">
      <c r="A19" s="25"/>
      <c r="B19" s="23" t="s">
        <v>1456</v>
      </c>
      <c r="C19" s="23" t="s">
        <v>505</v>
      </c>
      <c r="D19" s="22" t="s">
        <v>1457</v>
      </c>
      <c r="E19" s="24">
        <v>2594700</v>
      </c>
      <c r="F19" s="24"/>
      <c r="G19" s="24"/>
    </row>
    <row r="20" s="1" customFormat="1" ht="22.5" customHeight="1" spans="1:7">
      <c r="A20" s="25"/>
      <c r="B20" s="23" t="s">
        <v>1456</v>
      </c>
      <c r="C20" s="23" t="s">
        <v>482</v>
      </c>
      <c r="D20" s="22" t="s">
        <v>1457</v>
      </c>
      <c r="E20" s="24">
        <v>140000</v>
      </c>
      <c r="F20" s="24">
        <v>140000</v>
      </c>
      <c r="G20" s="24"/>
    </row>
    <row r="21" s="1" customFormat="1" ht="22.5" customHeight="1" spans="1:7">
      <c r="A21" s="25"/>
      <c r="B21" s="23" t="s">
        <v>1456</v>
      </c>
      <c r="C21" s="23" t="s">
        <v>503</v>
      </c>
      <c r="D21" s="22" t="s">
        <v>1457</v>
      </c>
      <c r="E21" s="24">
        <v>80000</v>
      </c>
      <c r="F21" s="24">
        <v>80000</v>
      </c>
      <c r="G21" s="24"/>
    </row>
    <row r="22" s="1" customFormat="1" ht="22.5" customHeight="1" spans="1:7">
      <c r="A22" s="25"/>
      <c r="B22" s="23" t="s">
        <v>1456</v>
      </c>
      <c r="C22" s="23" t="s">
        <v>517</v>
      </c>
      <c r="D22" s="22" t="s">
        <v>1457</v>
      </c>
      <c r="E22" s="24">
        <v>76320</v>
      </c>
      <c r="F22" s="24">
        <v>66600</v>
      </c>
      <c r="G22" s="24">
        <v>66600</v>
      </c>
    </row>
    <row r="23" s="1" customFormat="1" ht="22.5" customHeight="1" spans="1:7">
      <c r="A23" s="25"/>
      <c r="B23" s="23" t="s">
        <v>1458</v>
      </c>
      <c r="C23" s="23" t="s">
        <v>497</v>
      </c>
      <c r="D23" s="22" t="s">
        <v>1457</v>
      </c>
      <c r="E23" s="24">
        <v>1351000</v>
      </c>
      <c r="F23" s="24"/>
      <c r="G23" s="24"/>
    </row>
    <row r="24" s="1" customFormat="1" ht="22.5" customHeight="1" spans="1:7">
      <c r="A24" s="25"/>
      <c r="B24" s="23" t="s">
        <v>1458</v>
      </c>
      <c r="C24" s="23" t="s">
        <v>513</v>
      </c>
      <c r="D24" s="22" t="s">
        <v>1457</v>
      </c>
      <c r="E24" s="24">
        <v>500000</v>
      </c>
      <c r="F24" s="24"/>
      <c r="G24" s="24"/>
    </row>
    <row r="25" s="1" customFormat="1" ht="22.5" customHeight="1" spans="1:7">
      <c r="A25" s="25"/>
      <c r="B25" s="23" t="s">
        <v>1458</v>
      </c>
      <c r="C25" s="23" t="s">
        <v>487</v>
      </c>
      <c r="D25" s="22" t="s">
        <v>1457</v>
      </c>
      <c r="E25" s="24">
        <v>205000</v>
      </c>
      <c r="F25" s="24"/>
      <c r="G25" s="24"/>
    </row>
    <row r="26" s="1" customFormat="1" ht="22.5" customHeight="1" spans="1:7">
      <c r="A26" s="22" t="s">
        <v>76</v>
      </c>
      <c r="B26" s="25"/>
      <c r="C26" s="25"/>
      <c r="D26" s="25"/>
      <c r="E26" s="24">
        <v>110000</v>
      </c>
      <c r="F26" s="24"/>
      <c r="G26" s="24"/>
    </row>
    <row r="27" s="1" customFormat="1" ht="22.5" customHeight="1" spans="1:7">
      <c r="A27" s="25"/>
      <c r="B27" s="23" t="s">
        <v>1453</v>
      </c>
      <c r="C27" s="23" t="s">
        <v>535</v>
      </c>
      <c r="D27" s="22" t="s">
        <v>1454</v>
      </c>
      <c r="E27" s="24">
        <v>80000</v>
      </c>
      <c r="F27" s="24"/>
      <c r="G27" s="24"/>
    </row>
    <row r="28" s="1" customFormat="1" ht="22.5" customHeight="1" spans="1:7">
      <c r="A28" s="25"/>
      <c r="B28" s="23" t="s">
        <v>1453</v>
      </c>
      <c r="C28" s="23" t="s">
        <v>537</v>
      </c>
      <c r="D28" s="22" t="s">
        <v>1454</v>
      </c>
      <c r="E28" s="24">
        <v>30000</v>
      </c>
      <c r="F28" s="24"/>
      <c r="G28" s="24"/>
    </row>
    <row r="29" s="1" customFormat="1" ht="22.5" customHeight="1" spans="1:7">
      <c r="A29" s="22" t="s">
        <v>78</v>
      </c>
      <c r="B29" s="25"/>
      <c r="C29" s="25"/>
      <c r="D29" s="25"/>
      <c r="E29" s="24">
        <v>1360000</v>
      </c>
      <c r="F29" s="24">
        <v>2820000</v>
      </c>
      <c r="G29" s="24"/>
    </row>
    <row r="30" s="1" customFormat="1" ht="22.5" customHeight="1" spans="1:7">
      <c r="A30" s="25"/>
      <c r="B30" s="23" t="s">
        <v>1453</v>
      </c>
      <c r="C30" s="23" t="s">
        <v>550</v>
      </c>
      <c r="D30" s="22" t="s">
        <v>1454</v>
      </c>
      <c r="E30" s="24">
        <v>80000</v>
      </c>
      <c r="F30" s="24">
        <v>350000</v>
      </c>
      <c r="G30" s="24"/>
    </row>
    <row r="31" s="1" customFormat="1" ht="22.5" customHeight="1" spans="1:7">
      <c r="A31" s="25"/>
      <c r="B31" s="23" t="s">
        <v>1453</v>
      </c>
      <c r="C31" s="23" t="s">
        <v>548</v>
      </c>
      <c r="D31" s="22" t="s">
        <v>1454</v>
      </c>
      <c r="E31" s="24">
        <v>170000</v>
      </c>
      <c r="F31" s="24">
        <v>450000</v>
      </c>
      <c r="G31" s="24"/>
    </row>
    <row r="32" s="1" customFormat="1" ht="22.5" customHeight="1" spans="1:7">
      <c r="A32" s="25"/>
      <c r="B32" s="23" t="s">
        <v>1453</v>
      </c>
      <c r="C32" s="23" t="s">
        <v>552</v>
      </c>
      <c r="D32" s="22" t="s">
        <v>1454</v>
      </c>
      <c r="E32" s="24">
        <v>10000</v>
      </c>
      <c r="F32" s="24">
        <v>20000</v>
      </c>
      <c r="G32" s="24"/>
    </row>
    <row r="33" s="1" customFormat="1" ht="22.5" customHeight="1" spans="1:7">
      <c r="A33" s="25"/>
      <c r="B33" s="23" t="s">
        <v>1453</v>
      </c>
      <c r="C33" s="23" t="s">
        <v>554</v>
      </c>
      <c r="D33" s="22" t="s">
        <v>1454</v>
      </c>
      <c r="E33" s="24">
        <v>1100000</v>
      </c>
      <c r="F33" s="24">
        <v>2000000</v>
      </c>
      <c r="G33" s="24"/>
    </row>
    <row r="34" s="1" customFormat="1" ht="22.5" customHeight="1" spans="1:7">
      <c r="A34" s="22" t="s">
        <v>80</v>
      </c>
      <c r="B34" s="25"/>
      <c r="C34" s="25"/>
      <c r="D34" s="25"/>
      <c r="E34" s="24">
        <v>640000</v>
      </c>
      <c r="F34" s="24">
        <v>100000</v>
      </c>
      <c r="G34" s="24">
        <v>50000</v>
      </c>
    </row>
    <row r="35" s="1" customFormat="1" ht="22.5" customHeight="1" spans="1:7">
      <c r="A35" s="25"/>
      <c r="B35" s="23" t="s">
        <v>1453</v>
      </c>
      <c r="C35" s="23" t="s">
        <v>560</v>
      </c>
      <c r="D35" s="22" t="s">
        <v>1454</v>
      </c>
      <c r="E35" s="24">
        <v>80000</v>
      </c>
      <c r="F35" s="24"/>
      <c r="G35" s="24"/>
    </row>
    <row r="36" s="1" customFormat="1" ht="22.5" customHeight="1" spans="1:7">
      <c r="A36" s="25"/>
      <c r="B36" s="23" t="s">
        <v>1453</v>
      </c>
      <c r="C36" s="23" t="s">
        <v>581</v>
      </c>
      <c r="D36" s="22" t="s">
        <v>1454</v>
      </c>
      <c r="E36" s="24">
        <v>30000</v>
      </c>
      <c r="F36" s="24"/>
      <c r="G36" s="24"/>
    </row>
    <row r="37" s="1" customFormat="1" ht="22.5" customHeight="1" spans="1:7">
      <c r="A37" s="25"/>
      <c r="B37" s="23" t="s">
        <v>1453</v>
      </c>
      <c r="C37" s="23" t="s">
        <v>583</v>
      </c>
      <c r="D37" s="22" t="s">
        <v>1454</v>
      </c>
      <c r="E37" s="24">
        <v>30000</v>
      </c>
      <c r="F37" s="24"/>
      <c r="G37" s="24"/>
    </row>
    <row r="38" s="1" customFormat="1" ht="22.5" customHeight="1" spans="1:7">
      <c r="A38" s="25"/>
      <c r="B38" s="23" t="s">
        <v>1453</v>
      </c>
      <c r="C38" s="23" t="s">
        <v>558</v>
      </c>
      <c r="D38" s="22" t="s">
        <v>1454</v>
      </c>
      <c r="E38" s="24">
        <v>30000</v>
      </c>
      <c r="F38" s="24">
        <v>100000</v>
      </c>
      <c r="G38" s="24">
        <v>50000</v>
      </c>
    </row>
    <row r="39" s="1" customFormat="1" ht="22.5" customHeight="1" spans="1:7">
      <c r="A39" s="25"/>
      <c r="B39" s="23" t="s">
        <v>1455</v>
      </c>
      <c r="C39" s="23" t="s">
        <v>573</v>
      </c>
      <c r="D39" s="22" t="s">
        <v>1454</v>
      </c>
      <c r="E39" s="24">
        <v>30000</v>
      </c>
      <c r="F39" s="24"/>
      <c r="G39" s="24"/>
    </row>
    <row r="40" s="1" customFormat="1" ht="22.5" customHeight="1" spans="1:7">
      <c r="A40" s="25"/>
      <c r="B40" s="23" t="s">
        <v>1455</v>
      </c>
      <c r="C40" s="23" t="s">
        <v>570</v>
      </c>
      <c r="D40" s="22" t="s">
        <v>1454</v>
      </c>
      <c r="E40" s="24">
        <v>30000</v>
      </c>
      <c r="F40" s="24"/>
      <c r="G40" s="24"/>
    </row>
    <row r="41" s="1" customFormat="1" ht="22.5" customHeight="1" spans="1:7">
      <c r="A41" s="25"/>
      <c r="B41" s="23" t="s">
        <v>1455</v>
      </c>
      <c r="C41" s="23" t="s">
        <v>579</v>
      </c>
      <c r="D41" s="22" t="s">
        <v>1454</v>
      </c>
      <c r="E41" s="24">
        <v>50000</v>
      </c>
      <c r="F41" s="24"/>
      <c r="G41" s="24"/>
    </row>
    <row r="42" s="1" customFormat="1" ht="22.5" customHeight="1" spans="1:7">
      <c r="A42" s="25"/>
      <c r="B42" s="23" t="s">
        <v>1455</v>
      </c>
      <c r="C42" s="23" t="s">
        <v>575</v>
      </c>
      <c r="D42" s="22" t="s">
        <v>1454</v>
      </c>
      <c r="E42" s="24">
        <v>30000</v>
      </c>
      <c r="F42" s="24"/>
      <c r="G42" s="24"/>
    </row>
    <row r="43" s="1" customFormat="1" ht="22.5" customHeight="1" spans="1:7">
      <c r="A43" s="25"/>
      <c r="B43" s="23" t="s">
        <v>1455</v>
      </c>
      <c r="C43" s="23" t="s">
        <v>589</v>
      </c>
      <c r="D43" s="22" t="s">
        <v>1454</v>
      </c>
      <c r="E43" s="24">
        <v>30000</v>
      </c>
      <c r="F43" s="24"/>
      <c r="G43" s="24"/>
    </row>
    <row r="44" s="1" customFormat="1" ht="22.5" customHeight="1" spans="1:7">
      <c r="A44" s="25"/>
      <c r="B44" s="23" t="s">
        <v>1455</v>
      </c>
      <c r="C44" s="23" t="s">
        <v>577</v>
      </c>
      <c r="D44" s="22" t="s">
        <v>1454</v>
      </c>
      <c r="E44" s="24">
        <v>100000</v>
      </c>
      <c r="F44" s="24"/>
      <c r="G44" s="24"/>
    </row>
    <row r="45" s="1" customFormat="1" ht="22.5" customHeight="1" spans="1:7">
      <c r="A45" s="25"/>
      <c r="B45" s="23" t="s">
        <v>1455</v>
      </c>
      <c r="C45" s="23" t="s">
        <v>568</v>
      </c>
      <c r="D45" s="22" t="s">
        <v>1454</v>
      </c>
      <c r="E45" s="24">
        <v>200000</v>
      </c>
      <c r="F45" s="24"/>
      <c r="G45" s="24"/>
    </row>
    <row r="46" s="1" customFormat="1" ht="22.5" customHeight="1" spans="1:7">
      <c r="A46" s="22" t="s">
        <v>74</v>
      </c>
      <c r="B46" s="25"/>
      <c r="C46" s="25"/>
      <c r="D46" s="25"/>
      <c r="E46" s="24">
        <v>170000</v>
      </c>
      <c r="F46" s="24"/>
      <c r="G46" s="24"/>
    </row>
    <row r="47" s="1" customFormat="1" ht="22.5" customHeight="1" spans="1:7">
      <c r="A47" s="25"/>
      <c r="B47" s="23" t="s">
        <v>1453</v>
      </c>
      <c r="C47" s="23" t="s">
        <v>529</v>
      </c>
      <c r="D47" s="22" t="s">
        <v>1454</v>
      </c>
      <c r="E47" s="24">
        <v>50000</v>
      </c>
      <c r="F47" s="24"/>
      <c r="G47" s="24"/>
    </row>
    <row r="48" s="1" customFormat="1" ht="22.5" customHeight="1" spans="1:7">
      <c r="A48" s="25"/>
      <c r="B48" s="23" t="s">
        <v>1455</v>
      </c>
      <c r="C48" s="23" t="s">
        <v>527</v>
      </c>
      <c r="D48" s="22" t="s">
        <v>1454</v>
      </c>
      <c r="E48" s="24">
        <v>20000</v>
      </c>
      <c r="F48" s="24"/>
      <c r="G48" s="24"/>
    </row>
    <row r="49" s="1" customFormat="1" ht="22.5" customHeight="1" spans="1:7">
      <c r="A49" s="25"/>
      <c r="B49" s="23" t="s">
        <v>1455</v>
      </c>
      <c r="C49" s="23" t="s">
        <v>523</v>
      </c>
      <c r="D49" s="22" t="s">
        <v>1454</v>
      </c>
      <c r="E49" s="24">
        <v>100000</v>
      </c>
      <c r="F49" s="24"/>
      <c r="G49" s="24"/>
    </row>
    <row r="50" s="1" customFormat="1" ht="22.5" customHeight="1" spans="1:7">
      <c r="A50" s="26" t="s">
        <v>57</v>
      </c>
      <c r="B50" s="27" t="s">
        <v>1312</v>
      </c>
      <c r="C50" s="27"/>
      <c r="D50" s="28"/>
      <c r="E50" s="24">
        <v>8102820</v>
      </c>
      <c r="F50" s="24">
        <v>3206600</v>
      </c>
      <c r="G50" s="24">
        <v>116600</v>
      </c>
    </row>
  </sheetData>
  <mergeCells count="11">
    <mergeCell ref="A3:G3"/>
    <mergeCell ref="A4:D4"/>
    <mergeCell ref="E5:G5"/>
    <mergeCell ref="A50:D50"/>
    <mergeCell ref="A5:A7"/>
    <mergeCell ref="B5:B7"/>
    <mergeCell ref="C5:C7"/>
    <mergeCell ref="D5:D7"/>
    <mergeCell ref="E6:E7"/>
    <mergeCell ref="F6:F7"/>
    <mergeCell ref="G6:G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pane ySplit="1" topLeftCell="A2" activePane="bottomLeft" state="frozen"/>
      <selection/>
      <selection pane="bottomLeft" activeCell="A4" sqref="A4:D4"/>
    </sheetView>
  </sheetViews>
  <sheetFormatPr defaultColWidth="8" defaultRowHeight="14.25" customHeight="1"/>
  <cols>
    <col min="1" max="1" width="21.1388888888889" customWidth="1"/>
    <col min="2" max="2" width="35.2777777777778" customWidth="1"/>
    <col min="3" max="19" width="16.1759259259259" customWidth="1"/>
  </cols>
  <sheetData>
    <row r="1" customHeight="1" spans="1:19">
      <c r="A1" s="2"/>
      <c r="B1" s="2"/>
      <c r="C1" s="2"/>
      <c r="D1" s="2"/>
      <c r="E1" s="2"/>
      <c r="F1" s="2"/>
      <c r="G1" s="2"/>
      <c r="H1" s="2"/>
      <c r="I1" s="2"/>
      <c r="J1" s="2"/>
      <c r="K1" s="2"/>
      <c r="L1" s="2"/>
      <c r="M1" s="2"/>
      <c r="N1" s="2"/>
      <c r="O1" s="2"/>
      <c r="P1" s="2"/>
      <c r="Q1" s="2"/>
      <c r="R1" s="2"/>
      <c r="S1" s="2"/>
    </row>
    <row r="2" ht="12" customHeight="1" spans="1:18">
      <c r="A2" s="33"/>
      <c r="J2" s="198"/>
      <c r="R2" s="4" t="s">
        <v>53</v>
      </c>
    </row>
    <row r="3" ht="36" customHeight="1" spans="1:19">
      <c r="A3" s="182" t="s">
        <v>54</v>
      </c>
      <c r="B3" s="29"/>
      <c r="C3" s="29"/>
      <c r="D3" s="29"/>
      <c r="E3" s="29"/>
      <c r="F3" s="29"/>
      <c r="G3" s="29"/>
      <c r="H3" s="29"/>
      <c r="I3" s="29"/>
      <c r="J3" s="48"/>
      <c r="K3" s="29"/>
      <c r="L3" s="29"/>
      <c r="M3" s="29"/>
      <c r="N3" s="29"/>
      <c r="O3" s="29"/>
      <c r="P3" s="29"/>
      <c r="Q3" s="29"/>
      <c r="R3" s="29"/>
      <c r="S3" s="29"/>
    </row>
    <row r="4" ht="20.25" customHeight="1" spans="1:19">
      <c r="A4" s="101" t="str">
        <f>"单位名称："&amp;"迪庆藏族自治州卫生健康委员会"</f>
        <v>单位名称：迪庆藏族自治州卫生健康委员会</v>
      </c>
      <c r="B4" s="8"/>
      <c r="C4" s="8"/>
      <c r="D4" s="8"/>
      <c r="E4" s="8"/>
      <c r="F4" s="8"/>
      <c r="G4" s="8"/>
      <c r="H4" s="8"/>
      <c r="I4" s="8"/>
      <c r="J4" s="199"/>
      <c r="K4" s="8"/>
      <c r="L4" s="8"/>
      <c r="M4" s="8"/>
      <c r="N4" s="9"/>
      <c r="O4" s="9"/>
      <c r="P4" s="9"/>
      <c r="Q4" s="9"/>
      <c r="R4" s="9" t="s">
        <v>2</v>
      </c>
      <c r="S4" s="9" t="s">
        <v>2</v>
      </c>
    </row>
    <row r="5" ht="18.75" customHeight="1" spans="1:19">
      <c r="A5" s="183" t="s">
        <v>55</v>
      </c>
      <c r="B5" s="184" t="s">
        <v>56</v>
      </c>
      <c r="C5" s="184" t="s">
        <v>57</v>
      </c>
      <c r="D5" s="185" t="s">
        <v>58</v>
      </c>
      <c r="E5" s="186"/>
      <c r="F5" s="186"/>
      <c r="G5" s="186"/>
      <c r="H5" s="186"/>
      <c r="I5" s="186"/>
      <c r="J5" s="200"/>
      <c r="K5" s="186"/>
      <c r="L5" s="186"/>
      <c r="M5" s="186"/>
      <c r="N5" s="201"/>
      <c r="O5" s="201" t="s">
        <v>46</v>
      </c>
      <c r="P5" s="201"/>
      <c r="Q5" s="201"/>
      <c r="R5" s="201"/>
      <c r="S5" s="201"/>
    </row>
    <row r="6" ht="18" customHeight="1" spans="1:19">
      <c r="A6" s="187"/>
      <c r="B6" s="188"/>
      <c r="C6" s="188"/>
      <c r="D6" s="188" t="s">
        <v>59</v>
      </c>
      <c r="E6" s="188" t="s">
        <v>60</v>
      </c>
      <c r="F6" s="188" t="s">
        <v>61</v>
      </c>
      <c r="G6" s="188" t="s">
        <v>62</v>
      </c>
      <c r="H6" s="188" t="s">
        <v>63</v>
      </c>
      <c r="I6" s="202" t="s">
        <v>64</v>
      </c>
      <c r="J6" s="203"/>
      <c r="K6" s="202" t="s">
        <v>65</v>
      </c>
      <c r="L6" s="202" t="s">
        <v>66</v>
      </c>
      <c r="M6" s="202" t="s">
        <v>67</v>
      </c>
      <c r="N6" s="204" t="s">
        <v>68</v>
      </c>
      <c r="O6" s="205" t="s">
        <v>59</v>
      </c>
      <c r="P6" s="205" t="s">
        <v>60</v>
      </c>
      <c r="Q6" s="205" t="s">
        <v>61</v>
      </c>
      <c r="R6" s="205" t="s">
        <v>62</v>
      </c>
      <c r="S6" s="205" t="s">
        <v>69</v>
      </c>
    </row>
    <row r="7" ht="29.25" customHeight="1" spans="1:19">
      <c r="A7" s="189"/>
      <c r="B7" s="190"/>
      <c r="C7" s="190"/>
      <c r="D7" s="190"/>
      <c r="E7" s="190"/>
      <c r="F7" s="190"/>
      <c r="G7" s="190"/>
      <c r="H7" s="190"/>
      <c r="I7" s="206" t="s">
        <v>59</v>
      </c>
      <c r="J7" s="206" t="s">
        <v>70</v>
      </c>
      <c r="K7" s="206" t="s">
        <v>65</v>
      </c>
      <c r="L7" s="206" t="s">
        <v>66</v>
      </c>
      <c r="M7" s="206" t="s">
        <v>67</v>
      </c>
      <c r="N7" s="206" t="s">
        <v>68</v>
      </c>
      <c r="O7" s="206"/>
      <c r="P7" s="206"/>
      <c r="Q7" s="206"/>
      <c r="R7" s="206"/>
      <c r="S7" s="206"/>
    </row>
    <row r="8" ht="16.5" customHeight="1" spans="1:19">
      <c r="A8" s="191">
        <v>1</v>
      </c>
      <c r="B8" s="21">
        <v>2</v>
      </c>
      <c r="C8" s="21">
        <v>3</v>
      </c>
      <c r="D8" s="21">
        <v>4</v>
      </c>
      <c r="E8" s="191">
        <v>5</v>
      </c>
      <c r="F8" s="21">
        <v>6</v>
      </c>
      <c r="G8" s="21">
        <v>7</v>
      </c>
      <c r="H8" s="191">
        <v>8</v>
      </c>
      <c r="I8" s="21">
        <v>9</v>
      </c>
      <c r="J8" s="37">
        <v>10</v>
      </c>
      <c r="K8" s="37">
        <v>11</v>
      </c>
      <c r="L8" s="207">
        <v>12</v>
      </c>
      <c r="M8" s="37">
        <v>13</v>
      </c>
      <c r="N8" s="37">
        <v>14</v>
      </c>
      <c r="O8" s="37">
        <v>15</v>
      </c>
      <c r="P8" s="37">
        <v>16</v>
      </c>
      <c r="Q8" s="37">
        <v>17</v>
      </c>
      <c r="R8" s="37">
        <v>18</v>
      </c>
      <c r="S8" s="37">
        <v>19</v>
      </c>
    </row>
    <row r="9" s="1" customFormat="1" ht="22.5" customHeight="1" spans="1:19">
      <c r="A9" s="192" t="s">
        <v>71</v>
      </c>
      <c r="B9" s="193" t="s">
        <v>72</v>
      </c>
      <c r="C9" s="194">
        <v>16848906.32</v>
      </c>
      <c r="D9" s="194">
        <v>15520769.06</v>
      </c>
      <c r="E9" s="195">
        <v>15520769.06</v>
      </c>
      <c r="F9" s="195"/>
      <c r="G9" s="195"/>
      <c r="H9" s="195"/>
      <c r="I9" s="195"/>
      <c r="J9" s="195"/>
      <c r="K9" s="195"/>
      <c r="L9" s="195"/>
      <c r="M9" s="195"/>
      <c r="N9" s="195"/>
      <c r="O9" s="132">
        <v>1328137.26</v>
      </c>
      <c r="P9" s="132">
        <v>1328137.26</v>
      </c>
      <c r="Q9" s="132"/>
      <c r="R9" s="132"/>
      <c r="S9" s="132"/>
    </row>
    <row r="10" s="1" customFormat="1" ht="22.5" customHeight="1" spans="1:19">
      <c r="A10" s="192" t="s">
        <v>73</v>
      </c>
      <c r="B10" s="193" t="s">
        <v>74</v>
      </c>
      <c r="C10" s="194">
        <v>3080714.42</v>
      </c>
      <c r="D10" s="194">
        <v>3058551.42</v>
      </c>
      <c r="E10" s="195">
        <v>3058551.42</v>
      </c>
      <c r="F10" s="195"/>
      <c r="G10" s="195"/>
      <c r="H10" s="195"/>
      <c r="I10" s="195"/>
      <c r="J10" s="195"/>
      <c r="K10" s="195"/>
      <c r="L10" s="195"/>
      <c r="M10" s="195"/>
      <c r="N10" s="195"/>
      <c r="O10" s="132">
        <v>22163</v>
      </c>
      <c r="P10" s="132">
        <v>22163</v>
      </c>
      <c r="Q10" s="132"/>
      <c r="R10" s="132"/>
      <c r="S10" s="25"/>
    </row>
    <row r="11" s="1" customFormat="1" ht="22.5" customHeight="1" spans="1:19">
      <c r="A11" s="192" t="s">
        <v>75</v>
      </c>
      <c r="B11" s="193" t="s">
        <v>76</v>
      </c>
      <c r="C11" s="194">
        <v>2676084.65</v>
      </c>
      <c r="D11" s="194">
        <v>2624910.45</v>
      </c>
      <c r="E11" s="195">
        <v>2624910.45</v>
      </c>
      <c r="F11" s="195"/>
      <c r="G11" s="195"/>
      <c r="H11" s="195"/>
      <c r="I11" s="195"/>
      <c r="J11" s="195"/>
      <c r="K11" s="195"/>
      <c r="L11" s="195"/>
      <c r="M11" s="195"/>
      <c r="N11" s="195"/>
      <c r="O11" s="132">
        <v>51174.2</v>
      </c>
      <c r="P11" s="132">
        <v>51174.2</v>
      </c>
      <c r="Q11" s="132"/>
      <c r="R11" s="132"/>
      <c r="S11" s="25"/>
    </row>
    <row r="12" s="1" customFormat="1" ht="22.5" customHeight="1" spans="1:19">
      <c r="A12" s="192" t="s">
        <v>77</v>
      </c>
      <c r="B12" s="193" t="s">
        <v>78</v>
      </c>
      <c r="C12" s="194">
        <v>11220857.22</v>
      </c>
      <c r="D12" s="194">
        <v>5073493.06</v>
      </c>
      <c r="E12" s="195">
        <v>5073493.06</v>
      </c>
      <c r="F12" s="195"/>
      <c r="G12" s="195"/>
      <c r="H12" s="195"/>
      <c r="I12" s="195"/>
      <c r="J12" s="195"/>
      <c r="K12" s="195"/>
      <c r="L12" s="195"/>
      <c r="M12" s="195"/>
      <c r="N12" s="195"/>
      <c r="O12" s="132">
        <v>6147364.16</v>
      </c>
      <c r="P12" s="132">
        <v>6147364.16</v>
      </c>
      <c r="Q12" s="132"/>
      <c r="R12" s="132"/>
      <c r="S12" s="25"/>
    </row>
    <row r="13" s="1" customFormat="1" ht="22.5" customHeight="1" spans="1:19">
      <c r="A13" s="192" t="s">
        <v>79</v>
      </c>
      <c r="B13" s="193" t="s">
        <v>80</v>
      </c>
      <c r="C13" s="194">
        <v>17431918.77</v>
      </c>
      <c r="D13" s="194">
        <v>16847275.53</v>
      </c>
      <c r="E13" s="195">
        <v>16847275.53</v>
      </c>
      <c r="F13" s="195"/>
      <c r="G13" s="195"/>
      <c r="H13" s="195"/>
      <c r="I13" s="195"/>
      <c r="J13" s="195"/>
      <c r="K13" s="195"/>
      <c r="L13" s="195"/>
      <c r="M13" s="195"/>
      <c r="N13" s="195"/>
      <c r="O13" s="132">
        <v>584643.24</v>
      </c>
      <c r="P13" s="132">
        <v>584643.24</v>
      </c>
      <c r="Q13" s="132"/>
      <c r="R13" s="132"/>
      <c r="S13" s="25"/>
    </row>
    <row r="14" s="1" customFormat="1" ht="22.5" customHeight="1" spans="1:19">
      <c r="A14" s="192" t="s">
        <v>81</v>
      </c>
      <c r="B14" s="193" t="s">
        <v>82</v>
      </c>
      <c r="C14" s="194">
        <v>78697069.48</v>
      </c>
      <c r="D14" s="194">
        <v>70615194.85</v>
      </c>
      <c r="E14" s="195">
        <v>33537555.22</v>
      </c>
      <c r="F14" s="195"/>
      <c r="G14" s="195"/>
      <c r="H14" s="195"/>
      <c r="I14" s="195">
        <v>37077639.63</v>
      </c>
      <c r="J14" s="195">
        <v>34027639.63</v>
      </c>
      <c r="K14" s="195"/>
      <c r="L14" s="195"/>
      <c r="M14" s="195"/>
      <c r="N14" s="195">
        <v>3050000</v>
      </c>
      <c r="O14" s="132">
        <v>8081874.63</v>
      </c>
      <c r="P14" s="132">
        <v>8081874.63</v>
      </c>
      <c r="Q14" s="132"/>
      <c r="R14" s="132"/>
      <c r="S14" s="25"/>
    </row>
    <row r="15" s="1" customFormat="1" ht="22.5" customHeight="1" spans="1:19">
      <c r="A15" s="192" t="s">
        <v>83</v>
      </c>
      <c r="B15" s="193" t="s">
        <v>84</v>
      </c>
      <c r="C15" s="194">
        <v>307038416.2</v>
      </c>
      <c r="D15" s="194">
        <v>302606487.98</v>
      </c>
      <c r="E15" s="195">
        <v>111596487.98</v>
      </c>
      <c r="F15" s="195"/>
      <c r="G15" s="195"/>
      <c r="H15" s="195"/>
      <c r="I15" s="195">
        <v>191010000</v>
      </c>
      <c r="J15" s="195">
        <v>191010000</v>
      </c>
      <c r="K15" s="195"/>
      <c r="L15" s="195"/>
      <c r="M15" s="195"/>
      <c r="N15" s="195"/>
      <c r="O15" s="132">
        <v>4431928.22</v>
      </c>
      <c r="P15" s="132">
        <v>4431928.22</v>
      </c>
      <c r="Q15" s="132"/>
      <c r="R15" s="132"/>
      <c r="S15" s="25"/>
    </row>
    <row r="16" s="1" customFormat="1" ht="22.5" customHeight="1" spans="1:19">
      <c r="A16" s="192" t="s">
        <v>85</v>
      </c>
      <c r="B16" s="193" t="s">
        <v>86</v>
      </c>
      <c r="C16" s="194">
        <v>14962804.42</v>
      </c>
      <c r="D16" s="194">
        <v>14962804.42</v>
      </c>
      <c r="E16" s="195">
        <v>6083677.76</v>
      </c>
      <c r="F16" s="195"/>
      <c r="G16" s="195"/>
      <c r="H16" s="195"/>
      <c r="I16" s="195">
        <v>8879126.66</v>
      </c>
      <c r="J16" s="195">
        <v>8879126.66</v>
      </c>
      <c r="K16" s="195"/>
      <c r="L16" s="195"/>
      <c r="M16" s="195"/>
      <c r="N16" s="195"/>
      <c r="O16" s="132"/>
      <c r="P16" s="132"/>
      <c r="Q16" s="132"/>
      <c r="R16" s="132"/>
      <c r="S16" s="25"/>
    </row>
    <row r="17" s="1" customFormat="1" ht="22.5" customHeight="1" spans="1:19">
      <c r="A17" s="196" t="s">
        <v>57</v>
      </c>
      <c r="B17" s="197"/>
      <c r="C17" s="195">
        <v>451956771.48</v>
      </c>
      <c r="D17" s="195">
        <v>431309486.77</v>
      </c>
      <c r="E17" s="195">
        <v>194342720.48</v>
      </c>
      <c r="F17" s="195"/>
      <c r="G17" s="195"/>
      <c r="H17" s="195"/>
      <c r="I17" s="195">
        <v>236966766.29</v>
      </c>
      <c r="J17" s="195">
        <v>233916766.29</v>
      </c>
      <c r="K17" s="195"/>
      <c r="L17" s="195"/>
      <c r="M17" s="195"/>
      <c r="N17" s="195">
        <v>3050000</v>
      </c>
      <c r="O17" s="132">
        <v>20647284.71</v>
      </c>
      <c r="P17" s="132">
        <v>20647284.71</v>
      </c>
      <c r="Q17" s="132"/>
      <c r="R17" s="132"/>
      <c r="S17" s="132"/>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61"/>
  <sheetViews>
    <sheetView showZeros="0" workbookViewId="0">
      <pane ySplit="1" topLeftCell="A2" activePane="bottomLeft" state="frozen"/>
      <selection/>
      <selection pane="bottomLeft" activeCell="A4" sqref="A4:L4"/>
    </sheetView>
  </sheetViews>
  <sheetFormatPr defaultColWidth="9.13888888888889" defaultRowHeight="14.25" customHeight="1"/>
  <cols>
    <col min="1" max="1" width="14.2777777777778" customWidth="1"/>
    <col min="2" max="2" width="32.5740740740741" customWidth="1"/>
    <col min="3" max="6" width="18.8518518518519" customWidth="1"/>
    <col min="7" max="7" width="21.2777777777778" customWidth="1"/>
    <col min="8" max="9" width="18.8518518518519" customWidth="1"/>
    <col min="10" max="10" width="17.8518518518519" customWidth="1"/>
    <col min="11" max="15" width="18.8518518518519" customWidth="1"/>
  </cols>
  <sheetData>
    <row r="1" customHeight="1" spans="1:15">
      <c r="A1" s="2"/>
      <c r="B1" s="2"/>
      <c r="C1" s="2"/>
      <c r="D1" s="2"/>
      <c r="E1" s="2"/>
      <c r="F1" s="2"/>
      <c r="G1" s="2"/>
      <c r="H1" s="2"/>
      <c r="I1" s="2"/>
      <c r="J1" s="2"/>
      <c r="K1" s="2"/>
      <c r="L1" s="2"/>
      <c r="M1" s="2"/>
      <c r="N1" s="2"/>
      <c r="O1" s="2"/>
    </row>
    <row r="2" ht="15.75" customHeight="1" spans="15:15">
      <c r="O2" s="58" t="s">
        <v>87</v>
      </c>
    </row>
    <row r="3" ht="28.5" customHeight="1" spans="1:15">
      <c r="A3" s="29" t="s">
        <v>88</v>
      </c>
      <c r="B3" s="29"/>
      <c r="C3" s="29"/>
      <c r="D3" s="29"/>
      <c r="E3" s="29"/>
      <c r="F3" s="29"/>
      <c r="G3" s="29"/>
      <c r="H3" s="29"/>
      <c r="I3" s="29"/>
      <c r="J3" s="29"/>
      <c r="K3" s="29"/>
      <c r="L3" s="29"/>
      <c r="M3" s="29"/>
      <c r="N3" s="29"/>
      <c r="O3" s="29"/>
    </row>
    <row r="4" ht="15" customHeight="1" spans="1:15">
      <c r="A4" s="113" t="str">
        <f>"单位名称："&amp;"迪庆藏族自治州卫生健康委员会"</f>
        <v>单位名称：迪庆藏族自治州卫生健康委员会</v>
      </c>
      <c r="B4" s="114"/>
      <c r="C4" s="75"/>
      <c r="D4" s="75"/>
      <c r="E4" s="75"/>
      <c r="F4" s="75"/>
      <c r="G4" s="8"/>
      <c r="H4" s="75"/>
      <c r="I4" s="75"/>
      <c r="J4" s="8"/>
      <c r="K4" s="75"/>
      <c r="L4" s="75"/>
      <c r="M4" s="8"/>
      <c r="N4" s="8"/>
      <c r="O4" s="115" t="s">
        <v>2</v>
      </c>
    </row>
    <row r="5" ht="18.75" customHeight="1" spans="1:15">
      <c r="A5" s="11" t="s">
        <v>89</v>
      </c>
      <c r="B5" s="11" t="s">
        <v>90</v>
      </c>
      <c r="C5" s="17" t="s">
        <v>57</v>
      </c>
      <c r="D5" s="64" t="s">
        <v>60</v>
      </c>
      <c r="E5" s="64"/>
      <c r="F5" s="64"/>
      <c r="G5" s="180" t="s">
        <v>61</v>
      </c>
      <c r="H5" s="11" t="s">
        <v>62</v>
      </c>
      <c r="I5" s="11" t="s">
        <v>91</v>
      </c>
      <c r="J5" s="12" t="s">
        <v>92</v>
      </c>
      <c r="K5" s="77" t="s">
        <v>93</v>
      </c>
      <c r="L5" s="77" t="s">
        <v>94</v>
      </c>
      <c r="M5" s="77" t="s">
        <v>95</v>
      </c>
      <c r="N5" s="77" t="s">
        <v>96</v>
      </c>
      <c r="O5" s="95" t="s">
        <v>97</v>
      </c>
    </row>
    <row r="6" ht="30" customHeight="1" spans="1:15">
      <c r="A6" s="20"/>
      <c r="B6" s="20"/>
      <c r="C6" s="20"/>
      <c r="D6" s="64" t="s">
        <v>59</v>
      </c>
      <c r="E6" s="64" t="s">
        <v>98</v>
      </c>
      <c r="F6" s="64" t="s">
        <v>99</v>
      </c>
      <c r="G6" s="20"/>
      <c r="H6" s="20"/>
      <c r="I6" s="20"/>
      <c r="J6" s="64" t="s">
        <v>59</v>
      </c>
      <c r="K6" s="99" t="s">
        <v>93</v>
      </c>
      <c r="L6" s="99" t="s">
        <v>94</v>
      </c>
      <c r="M6" s="99" t="s">
        <v>95</v>
      </c>
      <c r="N6" s="99" t="s">
        <v>96</v>
      </c>
      <c r="O6" s="99" t="s">
        <v>97</v>
      </c>
    </row>
    <row r="7" ht="16.5" customHeight="1" spans="1:15">
      <c r="A7" s="64">
        <v>1</v>
      </c>
      <c r="B7" s="64">
        <v>2</v>
      </c>
      <c r="C7" s="64">
        <v>3</v>
      </c>
      <c r="D7" s="64">
        <v>4</v>
      </c>
      <c r="E7" s="64">
        <v>5</v>
      </c>
      <c r="F7" s="64">
        <v>6</v>
      </c>
      <c r="G7" s="64">
        <v>7</v>
      </c>
      <c r="H7" s="50">
        <v>8</v>
      </c>
      <c r="I7" s="50">
        <v>9</v>
      </c>
      <c r="J7" s="50">
        <v>10</v>
      </c>
      <c r="K7" s="50">
        <v>11</v>
      </c>
      <c r="L7" s="50">
        <v>12</v>
      </c>
      <c r="M7" s="50">
        <v>13</v>
      </c>
      <c r="N7" s="50">
        <v>14</v>
      </c>
      <c r="O7" s="64">
        <v>15</v>
      </c>
    </row>
    <row r="8" s="1" customFormat="1" ht="22.5" customHeight="1" spans="1:15">
      <c r="A8" s="175" t="s">
        <v>100</v>
      </c>
      <c r="B8" s="175" t="s">
        <v>101</v>
      </c>
      <c r="C8" s="138">
        <v>1004820</v>
      </c>
      <c r="D8" s="138">
        <v>1004820</v>
      </c>
      <c r="E8" s="138">
        <v>975600</v>
      </c>
      <c r="F8" s="138">
        <v>29220</v>
      </c>
      <c r="G8" s="138"/>
      <c r="H8" s="138"/>
      <c r="I8" s="138"/>
      <c r="J8" s="138"/>
      <c r="K8" s="138"/>
      <c r="L8" s="138"/>
      <c r="M8" s="138"/>
      <c r="N8" s="138"/>
      <c r="O8" s="138"/>
    </row>
    <row r="9" s="1" customFormat="1" ht="22.5" customHeight="1" spans="1:15">
      <c r="A9" s="175" t="s">
        <v>102</v>
      </c>
      <c r="B9" s="175" t="str">
        <f>"  "&amp;"商贸事务"</f>
        <v>  商贸事务</v>
      </c>
      <c r="C9" s="138">
        <v>29220</v>
      </c>
      <c r="D9" s="138">
        <v>29220</v>
      </c>
      <c r="E9" s="138"/>
      <c r="F9" s="138">
        <v>29220</v>
      </c>
      <c r="G9" s="138"/>
      <c r="H9" s="138"/>
      <c r="I9" s="138"/>
      <c r="J9" s="138"/>
      <c r="K9" s="138"/>
      <c r="L9" s="138"/>
      <c r="M9" s="138"/>
      <c r="N9" s="138"/>
      <c r="O9" s="138"/>
    </row>
    <row r="10" s="1" customFormat="1" ht="22.5" customHeight="1" spans="1:15">
      <c r="A10" s="175">
        <v>2011308</v>
      </c>
      <c r="B10" s="175" t="str">
        <f>"    "&amp;"招商引资"</f>
        <v>    招商引资</v>
      </c>
      <c r="C10" s="138">
        <v>29220</v>
      </c>
      <c r="D10" s="138">
        <v>29220</v>
      </c>
      <c r="E10" s="138"/>
      <c r="F10" s="138">
        <v>29220</v>
      </c>
      <c r="G10" s="138"/>
      <c r="H10" s="138"/>
      <c r="I10" s="138"/>
      <c r="J10" s="138"/>
      <c r="K10" s="138"/>
      <c r="L10" s="138"/>
      <c r="M10" s="138"/>
      <c r="N10" s="138"/>
      <c r="O10" s="138"/>
    </row>
    <row r="11" s="1" customFormat="1" ht="22.5" customHeight="1" spans="1:15">
      <c r="A11" s="175" t="s">
        <v>103</v>
      </c>
      <c r="B11" s="175" t="str">
        <f>"  "&amp;"其他一般公共服务支出"</f>
        <v>  其他一般公共服务支出</v>
      </c>
      <c r="C11" s="138">
        <v>975600</v>
      </c>
      <c r="D11" s="138">
        <v>975600</v>
      </c>
      <c r="E11" s="138">
        <v>975600</v>
      </c>
      <c r="F11" s="138"/>
      <c r="G11" s="138"/>
      <c r="H11" s="138"/>
      <c r="I11" s="138"/>
      <c r="J11" s="138"/>
      <c r="K11" s="138"/>
      <c r="L11" s="138"/>
      <c r="M11" s="138"/>
      <c r="N11" s="138"/>
      <c r="O11" s="138"/>
    </row>
    <row r="12" s="1" customFormat="1" ht="22.5" customHeight="1" spans="1:15">
      <c r="A12" s="175">
        <v>2019999</v>
      </c>
      <c r="B12" s="175" t="str">
        <f>"    "&amp;"其他一般公共服务支出"</f>
        <v>    其他一般公共服务支出</v>
      </c>
      <c r="C12" s="138">
        <v>975600</v>
      </c>
      <c r="D12" s="138">
        <v>975600</v>
      </c>
      <c r="E12" s="138">
        <v>975600</v>
      </c>
      <c r="F12" s="138"/>
      <c r="G12" s="138"/>
      <c r="H12" s="138"/>
      <c r="I12" s="138"/>
      <c r="J12" s="138"/>
      <c r="K12" s="138"/>
      <c r="L12" s="138"/>
      <c r="M12" s="138"/>
      <c r="N12" s="138"/>
      <c r="O12" s="138"/>
    </row>
    <row r="13" s="1" customFormat="1" ht="22.5" customHeight="1" spans="1:15">
      <c r="A13" s="175" t="s">
        <v>104</v>
      </c>
      <c r="B13" s="175" t="s">
        <v>105</v>
      </c>
      <c r="C13" s="138">
        <v>1300000</v>
      </c>
      <c r="D13" s="138">
        <v>1300000</v>
      </c>
      <c r="E13" s="138"/>
      <c r="F13" s="138">
        <v>1300000</v>
      </c>
      <c r="G13" s="138"/>
      <c r="H13" s="138"/>
      <c r="I13" s="138"/>
      <c r="J13" s="138"/>
      <c r="K13" s="138"/>
      <c r="L13" s="138"/>
      <c r="M13" s="138"/>
      <c r="N13" s="138"/>
      <c r="O13" s="138"/>
    </row>
    <row r="14" s="1" customFormat="1" ht="22.5" customHeight="1" spans="1:15">
      <c r="A14" s="175" t="s">
        <v>106</v>
      </c>
      <c r="B14" s="175" t="str">
        <f>"  "&amp;"技术研究与开发"</f>
        <v>  技术研究与开发</v>
      </c>
      <c r="C14" s="138">
        <v>1300000</v>
      </c>
      <c r="D14" s="138">
        <v>1300000</v>
      </c>
      <c r="E14" s="138"/>
      <c r="F14" s="138">
        <v>1300000</v>
      </c>
      <c r="G14" s="138"/>
      <c r="H14" s="138"/>
      <c r="I14" s="138"/>
      <c r="J14" s="138"/>
      <c r="K14" s="138"/>
      <c r="L14" s="138"/>
      <c r="M14" s="138"/>
      <c r="N14" s="138"/>
      <c r="O14" s="138"/>
    </row>
    <row r="15" s="1" customFormat="1" ht="22.5" customHeight="1" spans="1:15">
      <c r="A15" s="175">
        <v>2060499</v>
      </c>
      <c r="B15" s="175" t="str">
        <f>"    "&amp;"其他技术研究与开发支出"</f>
        <v>    其他技术研究与开发支出</v>
      </c>
      <c r="C15" s="138">
        <v>1300000</v>
      </c>
      <c r="D15" s="138">
        <v>1300000</v>
      </c>
      <c r="E15" s="138"/>
      <c r="F15" s="138">
        <v>1300000</v>
      </c>
      <c r="G15" s="138"/>
      <c r="H15" s="138"/>
      <c r="I15" s="138"/>
      <c r="J15" s="138"/>
      <c r="K15" s="138"/>
      <c r="L15" s="138"/>
      <c r="M15" s="138"/>
      <c r="N15" s="138"/>
      <c r="O15" s="138"/>
    </row>
    <row r="16" s="1" customFormat="1" ht="22.5" customHeight="1" spans="1:15">
      <c r="A16" s="175" t="s">
        <v>107</v>
      </c>
      <c r="B16" s="175" t="s">
        <v>108</v>
      </c>
      <c r="C16" s="138">
        <v>26828146.38</v>
      </c>
      <c r="D16" s="138">
        <v>25410535.48</v>
      </c>
      <c r="E16" s="138">
        <v>25410535.48</v>
      </c>
      <c r="F16" s="138"/>
      <c r="G16" s="138"/>
      <c r="H16" s="138"/>
      <c r="I16" s="138"/>
      <c r="J16" s="138">
        <v>1417610.9</v>
      </c>
      <c r="K16" s="138">
        <v>1417610.9</v>
      </c>
      <c r="L16" s="138"/>
      <c r="M16" s="138"/>
      <c r="N16" s="138"/>
      <c r="O16" s="138"/>
    </row>
    <row r="17" s="1" customFormat="1" ht="22.5" customHeight="1" spans="1:15">
      <c r="A17" s="175" t="s">
        <v>109</v>
      </c>
      <c r="B17" s="175" t="str">
        <f>"  "&amp;"行政事业单位养老支出"</f>
        <v>  行政事业单位养老支出</v>
      </c>
      <c r="C17" s="138">
        <v>26780254.38</v>
      </c>
      <c r="D17" s="138">
        <v>25362643.48</v>
      </c>
      <c r="E17" s="138">
        <v>25362643.48</v>
      </c>
      <c r="F17" s="138"/>
      <c r="G17" s="138"/>
      <c r="H17" s="138"/>
      <c r="I17" s="138"/>
      <c r="J17" s="138">
        <v>1417610.9</v>
      </c>
      <c r="K17" s="138">
        <v>1417610.9</v>
      </c>
      <c r="L17" s="138"/>
      <c r="M17" s="138"/>
      <c r="N17" s="138"/>
      <c r="O17" s="138"/>
    </row>
    <row r="18" s="1" customFormat="1" ht="22.5" customHeight="1" spans="1:15">
      <c r="A18" s="175" t="s">
        <v>110</v>
      </c>
      <c r="B18" s="175" t="str">
        <f>"    "&amp;"机关事业单位基本养老保险缴费支出"</f>
        <v>    机关事业单位基本养老保险缴费支出</v>
      </c>
      <c r="C18" s="138">
        <v>19142800.36</v>
      </c>
      <c r="D18" s="138">
        <v>17788507.76</v>
      </c>
      <c r="E18" s="138">
        <v>17788507.76</v>
      </c>
      <c r="F18" s="138"/>
      <c r="G18" s="138"/>
      <c r="H18" s="138"/>
      <c r="I18" s="138"/>
      <c r="J18" s="138">
        <v>1354292.6</v>
      </c>
      <c r="K18" s="138">
        <v>1354292.6</v>
      </c>
      <c r="L18" s="138"/>
      <c r="M18" s="138"/>
      <c r="N18" s="138"/>
      <c r="O18" s="138"/>
    </row>
    <row r="19" s="1" customFormat="1" ht="22.5" customHeight="1" spans="1:15">
      <c r="A19" s="175" t="s">
        <v>111</v>
      </c>
      <c r="B19" s="175" t="str">
        <f>"    "&amp;"机关事业单位职业年金缴费支出"</f>
        <v>    机关事业单位职业年金缴费支出</v>
      </c>
      <c r="C19" s="138">
        <v>7252554.02</v>
      </c>
      <c r="D19" s="138">
        <v>7203735.72</v>
      </c>
      <c r="E19" s="138">
        <v>7203735.72</v>
      </c>
      <c r="F19" s="138"/>
      <c r="G19" s="138"/>
      <c r="H19" s="138"/>
      <c r="I19" s="138"/>
      <c r="J19" s="138">
        <v>48818.3</v>
      </c>
      <c r="K19" s="138">
        <v>48818.3</v>
      </c>
      <c r="L19" s="138"/>
      <c r="M19" s="138"/>
      <c r="N19" s="138"/>
      <c r="O19" s="138"/>
    </row>
    <row r="20" s="1" customFormat="1" ht="22.5" customHeight="1" spans="1:15">
      <c r="A20" s="175" t="s">
        <v>112</v>
      </c>
      <c r="B20" s="175" t="str">
        <f>"    "&amp;"其他行政事业单位养老支出"</f>
        <v>    其他行政事业单位养老支出</v>
      </c>
      <c r="C20" s="138">
        <v>384900</v>
      </c>
      <c r="D20" s="138">
        <v>370400</v>
      </c>
      <c r="E20" s="138">
        <v>370400</v>
      </c>
      <c r="F20" s="138"/>
      <c r="G20" s="138"/>
      <c r="H20" s="138"/>
      <c r="I20" s="138"/>
      <c r="J20" s="138">
        <v>14500</v>
      </c>
      <c r="K20" s="138">
        <v>14500</v>
      </c>
      <c r="L20" s="138"/>
      <c r="M20" s="138"/>
      <c r="N20" s="138"/>
      <c r="O20" s="138"/>
    </row>
    <row r="21" s="1" customFormat="1" ht="22.5" customHeight="1" spans="1:15">
      <c r="A21" s="175" t="s">
        <v>113</v>
      </c>
      <c r="B21" s="175" t="str">
        <f>"  "&amp;"抚恤"</f>
        <v>  抚恤</v>
      </c>
      <c r="C21" s="138">
        <v>47892</v>
      </c>
      <c r="D21" s="138">
        <v>47892</v>
      </c>
      <c r="E21" s="138">
        <v>47892</v>
      </c>
      <c r="F21" s="138"/>
      <c r="G21" s="138"/>
      <c r="H21" s="138"/>
      <c r="I21" s="138"/>
      <c r="J21" s="138"/>
      <c r="K21" s="138"/>
      <c r="L21" s="138"/>
      <c r="M21" s="138"/>
      <c r="N21" s="138"/>
      <c r="O21" s="138"/>
    </row>
    <row r="22" s="1" customFormat="1" ht="22.5" customHeight="1" spans="1:15">
      <c r="A22" s="175" t="s">
        <v>114</v>
      </c>
      <c r="B22" s="175" t="str">
        <f>"    "&amp;"死亡抚恤"</f>
        <v>    死亡抚恤</v>
      </c>
      <c r="C22" s="138">
        <v>47892</v>
      </c>
      <c r="D22" s="138">
        <v>47892</v>
      </c>
      <c r="E22" s="138">
        <v>47892</v>
      </c>
      <c r="F22" s="138"/>
      <c r="G22" s="138"/>
      <c r="H22" s="138"/>
      <c r="I22" s="138"/>
      <c r="J22" s="138"/>
      <c r="K22" s="138"/>
      <c r="L22" s="138"/>
      <c r="M22" s="138"/>
      <c r="N22" s="138"/>
      <c r="O22" s="138"/>
    </row>
    <row r="23" s="1" customFormat="1" ht="22.5" customHeight="1" spans="1:15">
      <c r="A23" s="175" t="s">
        <v>115</v>
      </c>
      <c r="B23" s="175" t="s">
        <v>116</v>
      </c>
      <c r="C23" s="138">
        <v>407573111.09</v>
      </c>
      <c r="D23" s="138">
        <v>172826469.71</v>
      </c>
      <c r="E23" s="138">
        <v>145724185</v>
      </c>
      <c r="F23" s="138">
        <v>27102284.71</v>
      </c>
      <c r="G23" s="138"/>
      <c r="H23" s="138"/>
      <c r="I23" s="138"/>
      <c r="J23" s="138">
        <v>234746641.38</v>
      </c>
      <c r="K23" s="138">
        <v>231696641.38</v>
      </c>
      <c r="L23" s="138"/>
      <c r="M23" s="138"/>
      <c r="N23" s="138"/>
      <c r="O23" s="138">
        <v>3050000</v>
      </c>
    </row>
    <row r="24" s="1" customFormat="1" ht="22.5" customHeight="1" spans="1:15">
      <c r="A24" s="175" t="s">
        <v>117</v>
      </c>
      <c r="B24" s="175" t="str">
        <f>"  "&amp;"卫生健康管理事务"</f>
        <v>  卫生健康管理事务</v>
      </c>
      <c r="C24" s="138">
        <v>7446215.69</v>
      </c>
      <c r="D24" s="138">
        <v>7446215.69</v>
      </c>
      <c r="E24" s="138">
        <v>7062636.43</v>
      </c>
      <c r="F24" s="138">
        <v>383579.26</v>
      </c>
      <c r="G24" s="138"/>
      <c r="H24" s="138"/>
      <c r="I24" s="138"/>
      <c r="J24" s="138"/>
      <c r="K24" s="138"/>
      <c r="L24" s="138"/>
      <c r="M24" s="138"/>
      <c r="N24" s="138"/>
      <c r="O24" s="138"/>
    </row>
    <row r="25" s="1" customFormat="1" ht="22.5" customHeight="1" spans="1:15">
      <c r="A25" s="175" t="s">
        <v>118</v>
      </c>
      <c r="B25" s="175" t="str">
        <f>"    "&amp;"行政运行"</f>
        <v>    行政运行</v>
      </c>
      <c r="C25" s="138">
        <v>7062636.43</v>
      </c>
      <c r="D25" s="138">
        <v>7062636.43</v>
      </c>
      <c r="E25" s="138">
        <v>7062636.43</v>
      </c>
      <c r="F25" s="138"/>
      <c r="G25" s="138"/>
      <c r="H25" s="138"/>
      <c r="I25" s="138"/>
      <c r="J25" s="138"/>
      <c r="K25" s="138"/>
      <c r="L25" s="138"/>
      <c r="M25" s="138"/>
      <c r="N25" s="138"/>
      <c r="O25" s="138"/>
    </row>
    <row r="26" s="1" customFormat="1" ht="22.5" customHeight="1" spans="1:15">
      <c r="A26" s="175" t="s">
        <v>119</v>
      </c>
      <c r="B26" s="175" t="str">
        <f>"    "&amp;"其他卫生健康管理事务支出"</f>
        <v>    其他卫生健康管理事务支出</v>
      </c>
      <c r="C26" s="138">
        <v>383579.26</v>
      </c>
      <c r="D26" s="138">
        <v>383579.26</v>
      </c>
      <c r="E26" s="138"/>
      <c r="F26" s="138">
        <v>383579.26</v>
      </c>
      <c r="G26" s="138"/>
      <c r="H26" s="138"/>
      <c r="I26" s="138"/>
      <c r="J26" s="138"/>
      <c r="K26" s="138"/>
      <c r="L26" s="138"/>
      <c r="M26" s="138"/>
      <c r="N26" s="138"/>
      <c r="O26" s="138"/>
    </row>
    <row r="27" s="1" customFormat="1" ht="22.5" customHeight="1" spans="1:15">
      <c r="A27" s="175" t="s">
        <v>120</v>
      </c>
      <c r="B27" s="175" t="str">
        <f>"  "&amp;"公立医院"</f>
        <v>  公立医院</v>
      </c>
      <c r="C27" s="138">
        <v>345670047.3</v>
      </c>
      <c r="D27" s="138">
        <v>111495717.83</v>
      </c>
      <c r="E27" s="138">
        <v>104755990.02</v>
      </c>
      <c r="F27" s="138">
        <v>6739727.81</v>
      </c>
      <c r="G27" s="138"/>
      <c r="H27" s="138"/>
      <c r="I27" s="138"/>
      <c r="J27" s="138">
        <v>234174329.47</v>
      </c>
      <c r="K27" s="138">
        <v>231124329.47</v>
      </c>
      <c r="L27" s="138"/>
      <c r="M27" s="138"/>
      <c r="N27" s="138"/>
      <c r="O27" s="138">
        <v>3050000</v>
      </c>
    </row>
    <row r="28" s="1" customFormat="1" ht="22.5" customHeight="1" spans="1:15">
      <c r="A28" s="175" t="s">
        <v>121</v>
      </c>
      <c r="B28" s="175" t="str">
        <f>"    "&amp;"综合医院"</f>
        <v>    综合医院</v>
      </c>
      <c r="C28" s="138">
        <v>270787749.08</v>
      </c>
      <c r="D28" s="138">
        <v>79777749.08</v>
      </c>
      <c r="E28" s="138">
        <v>77137855.9</v>
      </c>
      <c r="F28" s="138">
        <v>2639893.18</v>
      </c>
      <c r="G28" s="138"/>
      <c r="H28" s="138"/>
      <c r="I28" s="138"/>
      <c r="J28" s="138">
        <v>191010000</v>
      </c>
      <c r="K28" s="138">
        <v>191010000</v>
      </c>
      <c r="L28" s="138"/>
      <c r="M28" s="138"/>
      <c r="N28" s="138"/>
      <c r="O28" s="138"/>
    </row>
    <row r="29" s="1" customFormat="1" ht="22.5" customHeight="1" spans="1:15">
      <c r="A29" s="175" t="s">
        <v>122</v>
      </c>
      <c r="B29" s="175" t="str">
        <f>"    "&amp;"中医（民族）医院"</f>
        <v>    中医（民族）医院</v>
      </c>
      <c r="C29" s="138">
        <v>61754648.82</v>
      </c>
      <c r="D29" s="138">
        <v>27469446.01</v>
      </c>
      <c r="E29" s="138">
        <v>23369611.38</v>
      </c>
      <c r="F29" s="138">
        <v>4099834.63</v>
      </c>
      <c r="G29" s="138"/>
      <c r="H29" s="138"/>
      <c r="I29" s="138"/>
      <c r="J29" s="138">
        <v>34285202.81</v>
      </c>
      <c r="K29" s="138">
        <v>31235202.81</v>
      </c>
      <c r="L29" s="138"/>
      <c r="M29" s="138"/>
      <c r="N29" s="138"/>
      <c r="O29" s="138">
        <v>3050000</v>
      </c>
    </row>
    <row r="30" s="1" customFormat="1" ht="22.5" customHeight="1" spans="1:15">
      <c r="A30" s="175" t="s">
        <v>123</v>
      </c>
      <c r="B30" s="175" t="str">
        <f>"    "&amp;"职业病防治医院"</f>
        <v>    职业病防治医院</v>
      </c>
      <c r="C30" s="138">
        <v>13127649.4</v>
      </c>
      <c r="D30" s="138">
        <v>4248522.74</v>
      </c>
      <c r="E30" s="138">
        <v>4248522.74</v>
      </c>
      <c r="F30" s="138"/>
      <c r="G30" s="138"/>
      <c r="H30" s="138"/>
      <c r="I30" s="138"/>
      <c r="J30" s="138">
        <v>8879126.66</v>
      </c>
      <c r="K30" s="138">
        <v>8879126.66</v>
      </c>
      <c r="L30" s="138"/>
      <c r="M30" s="138"/>
      <c r="N30" s="138"/>
      <c r="O30" s="138"/>
    </row>
    <row r="31" s="1" customFormat="1" ht="22.5" customHeight="1" spans="1:15">
      <c r="A31" s="175" t="s">
        <v>124</v>
      </c>
      <c r="B31" s="175" t="str">
        <f>"  "&amp;"公共卫生"</f>
        <v>  公共卫生</v>
      </c>
      <c r="C31" s="138">
        <v>28760880.01</v>
      </c>
      <c r="D31" s="138">
        <v>28760880.01</v>
      </c>
      <c r="E31" s="138">
        <v>16534473.37</v>
      </c>
      <c r="F31" s="138">
        <v>12226406.64</v>
      </c>
      <c r="G31" s="138"/>
      <c r="H31" s="138"/>
      <c r="I31" s="138"/>
      <c r="J31" s="138"/>
      <c r="K31" s="138"/>
      <c r="L31" s="138"/>
      <c r="M31" s="138"/>
      <c r="N31" s="138"/>
      <c r="O31" s="138"/>
    </row>
    <row r="32" s="1" customFormat="1" ht="22.5" customHeight="1" spans="1:15">
      <c r="A32" s="175" t="s">
        <v>125</v>
      </c>
      <c r="B32" s="175" t="str">
        <f>"    "&amp;"疾病预防控制机构"</f>
        <v>    疾病预防控制机构</v>
      </c>
      <c r="C32" s="138">
        <v>12008220.7</v>
      </c>
      <c r="D32" s="138">
        <v>12008220.7</v>
      </c>
      <c r="E32" s="138">
        <v>11928220.7</v>
      </c>
      <c r="F32" s="138">
        <v>80000</v>
      </c>
      <c r="G32" s="138"/>
      <c r="H32" s="138"/>
      <c r="I32" s="138"/>
      <c r="J32" s="138"/>
      <c r="K32" s="138"/>
      <c r="L32" s="138"/>
      <c r="M32" s="138"/>
      <c r="N32" s="138"/>
      <c r="O32" s="138"/>
    </row>
    <row r="33" s="1" customFormat="1" ht="22.5" customHeight="1" spans="1:15">
      <c r="A33" s="175" t="s">
        <v>126</v>
      </c>
      <c r="B33" s="175" t="str">
        <f>"    "&amp;"卫生监督机构"</f>
        <v>    卫生监督机构</v>
      </c>
      <c r="C33" s="138">
        <v>1952412.56</v>
      </c>
      <c r="D33" s="138">
        <v>1952412.56</v>
      </c>
      <c r="E33" s="138">
        <v>1842412.56</v>
      </c>
      <c r="F33" s="138">
        <v>110000</v>
      </c>
      <c r="G33" s="138"/>
      <c r="H33" s="138"/>
      <c r="I33" s="138"/>
      <c r="J33" s="138"/>
      <c r="K33" s="138"/>
      <c r="L33" s="138"/>
      <c r="M33" s="138"/>
      <c r="N33" s="138"/>
      <c r="O33" s="138"/>
    </row>
    <row r="34" s="1" customFormat="1" ht="22.5" customHeight="1" spans="1:15">
      <c r="A34" s="175">
        <v>2100403</v>
      </c>
      <c r="B34" s="175" t="str">
        <f>"    "&amp;"妇幼保健机构"</f>
        <v>    妇幼保健机构</v>
      </c>
      <c r="C34" s="138">
        <v>205000</v>
      </c>
      <c r="D34" s="138">
        <v>205000</v>
      </c>
      <c r="E34" s="138"/>
      <c r="F34" s="138">
        <v>205000</v>
      </c>
      <c r="G34" s="138"/>
      <c r="H34" s="138"/>
      <c r="I34" s="138"/>
      <c r="J34" s="138"/>
      <c r="K34" s="138"/>
      <c r="L34" s="138"/>
      <c r="M34" s="138"/>
      <c r="N34" s="138"/>
      <c r="O34" s="138"/>
    </row>
    <row r="35" s="1" customFormat="1" ht="22.5" customHeight="1" spans="1:15">
      <c r="A35" s="175" t="s">
        <v>127</v>
      </c>
      <c r="B35" s="175" t="str">
        <f>"    "&amp;"采供血机构"</f>
        <v>    采供血机构</v>
      </c>
      <c r="C35" s="138">
        <v>10123840.11</v>
      </c>
      <c r="D35" s="138">
        <v>10123840.11</v>
      </c>
      <c r="E35" s="138">
        <v>2763840.11</v>
      </c>
      <c r="F35" s="138">
        <v>7360000</v>
      </c>
      <c r="G35" s="138"/>
      <c r="H35" s="138"/>
      <c r="I35" s="138"/>
      <c r="J35" s="138"/>
      <c r="K35" s="138"/>
      <c r="L35" s="138"/>
      <c r="M35" s="138"/>
      <c r="N35" s="138"/>
      <c r="O35" s="138"/>
    </row>
    <row r="36" s="1" customFormat="1" ht="22.5" customHeight="1" spans="1:15">
      <c r="A36" s="175" t="s">
        <v>128</v>
      </c>
      <c r="B36" s="175" t="str">
        <f>"    "&amp;"基本公共卫生服务"</f>
        <v>    基本公共卫生服务</v>
      </c>
      <c r="C36" s="138">
        <v>2479736.35</v>
      </c>
      <c r="D36" s="138">
        <v>2479736.35</v>
      </c>
      <c r="E36" s="138"/>
      <c r="F36" s="138">
        <v>2479736.35</v>
      </c>
      <c r="G36" s="138"/>
      <c r="H36" s="138"/>
      <c r="I36" s="138"/>
      <c r="J36" s="138"/>
      <c r="K36" s="138"/>
      <c r="L36" s="138"/>
      <c r="M36" s="138"/>
      <c r="N36" s="138"/>
      <c r="O36" s="138"/>
    </row>
    <row r="37" s="1" customFormat="1" ht="22.5" customHeight="1" spans="1:15">
      <c r="A37" s="175" t="s">
        <v>129</v>
      </c>
      <c r="B37" s="175" t="str">
        <f>"    "&amp;"重大公共卫生服务"</f>
        <v>    重大公共卫生服务</v>
      </c>
      <c r="C37" s="138">
        <v>1991670.29</v>
      </c>
      <c r="D37" s="138">
        <v>1991670.29</v>
      </c>
      <c r="E37" s="138"/>
      <c r="F37" s="138">
        <v>1991670.29</v>
      </c>
      <c r="G37" s="138"/>
      <c r="H37" s="138"/>
      <c r="I37" s="138"/>
      <c r="J37" s="138"/>
      <c r="K37" s="138"/>
      <c r="L37" s="138"/>
      <c r="M37" s="138"/>
      <c r="N37" s="138"/>
      <c r="O37" s="138"/>
    </row>
    <row r="38" s="1" customFormat="1" ht="22.5" customHeight="1" spans="1:15">
      <c r="A38" s="175" t="s">
        <v>130</v>
      </c>
      <c r="B38" s="175" t="str">
        <f>"  "&amp;"计划生育事务"</f>
        <v>  计划生育事务</v>
      </c>
      <c r="C38" s="138">
        <v>4873239.52</v>
      </c>
      <c r="D38" s="138">
        <v>4873239.52</v>
      </c>
      <c r="E38" s="138">
        <v>2136376.52</v>
      </c>
      <c r="F38" s="138">
        <v>2736863</v>
      </c>
      <c r="G38" s="138"/>
      <c r="H38" s="138"/>
      <c r="I38" s="138"/>
      <c r="J38" s="138"/>
      <c r="K38" s="138"/>
      <c r="L38" s="138"/>
      <c r="M38" s="138"/>
      <c r="N38" s="138"/>
      <c r="O38" s="138"/>
    </row>
    <row r="39" s="1" customFormat="1" ht="22.5" customHeight="1" spans="1:15">
      <c r="A39" s="175" t="s">
        <v>131</v>
      </c>
      <c r="B39" s="175" t="str">
        <f>"    "&amp;"计划生育机构"</f>
        <v>    计划生育机构</v>
      </c>
      <c r="C39" s="138">
        <v>2136376.52</v>
      </c>
      <c r="D39" s="138">
        <v>2136376.52</v>
      </c>
      <c r="E39" s="138">
        <v>2136376.52</v>
      </c>
      <c r="F39" s="138"/>
      <c r="G39" s="138"/>
      <c r="H39" s="138"/>
      <c r="I39" s="138"/>
      <c r="J39" s="138"/>
      <c r="K39" s="138"/>
      <c r="L39" s="138"/>
      <c r="M39" s="138"/>
      <c r="N39" s="138"/>
      <c r="O39" s="138"/>
    </row>
    <row r="40" s="1" customFormat="1" ht="22.5" customHeight="1" spans="1:15">
      <c r="A40" s="175" t="s">
        <v>132</v>
      </c>
      <c r="B40" s="175" t="str">
        <f>"    "&amp;"计划生育服务"</f>
        <v>    计划生育服务</v>
      </c>
      <c r="C40" s="138">
        <v>142163</v>
      </c>
      <c r="D40" s="138">
        <v>142163</v>
      </c>
      <c r="E40" s="138"/>
      <c r="F40" s="138">
        <v>142163</v>
      </c>
      <c r="G40" s="138"/>
      <c r="H40" s="138"/>
      <c r="I40" s="138"/>
      <c r="J40" s="138"/>
      <c r="K40" s="138"/>
      <c r="L40" s="138"/>
      <c r="M40" s="138"/>
      <c r="N40" s="138"/>
      <c r="O40" s="138"/>
    </row>
    <row r="41" s="1" customFormat="1" ht="22.5" customHeight="1" spans="1:15">
      <c r="A41" s="175">
        <v>2100799</v>
      </c>
      <c r="B41" s="175" t="str">
        <f>"    "&amp;"其他计划生育事务支出"</f>
        <v>    其他计划生育事务支出</v>
      </c>
      <c r="C41" s="138">
        <v>2594700</v>
      </c>
      <c r="D41" s="138">
        <v>2594700</v>
      </c>
      <c r="E41" s="138"/>
      <c r="F41" s="138">
        <v>2594700</v>
      </c>
      <c r="G41" s="138"/>
      <c r="H41" s="138"/>
      <c r="I41" s="138"/>
      <c r="J41" s="138"/>
      <c r="K41" s="138"/>
      <c r="L41" s="138"/>
      <c r="M41" s="138"/>
      <c r="N41" s="138"/>
      <c r="O41" s="138"/>
    </row>
    <row r="42" s="1" customFormat="1" ht="22.5" customHeight="1" spans="1:15">
      <c r="A42" s="175" t="s">
        <v>133</v>
      </c>
      <c r="B42" s="175" t="str">
        <f>"  "&amp;"行政事业单位医疗"</f>
        <v>  行政事业单位医疗</v>
      </c>
      <c r="C42" s="138">
        <v>15807020.57</v>
      </c>
      <c r="D42" s="138">
        <v>15234708.66</v>
      </c>
      <c r="E42" s="138">
        <v>15234708.66</v>
      </c>
      <c r="F42" s="138"/>
      <c r="G42" s="138"/>
      <c r="H42" s="138"/>
      <c r="I42" s="138"/>
      <c r="J42" s="138">
        <v>572311.91</v>
      </c>
      <c r="K42" s="138">
        <v>572311.91</v>
      </c>
      <c r="L42" s="138"/>
      <c r="M42" s="138"/>
      <c r="N42" s="138"/>
      <c r="O42" s="138"/>
    </row>
    <row r="43" s="1" customFormat="1" ht="22.5" customHeight="1" spans="1:15">
      <c r="A43" s="175" t="s">
        <v>134</v>
      </c>
      <c r="B43" s="175" t="str">
        <f>"    "&amp;"行政单位医疗"</f>
        <v>    行政单位医疗</v>
      </c>
      <c r="C43" s="138">
        <v>489321.45</v>
      </c>
      <c r="D43" s="138">
        <v>489321.45</v>
      </c>
      <c r="E43" s="138">
        <v>489321.45</v>
      </c>
      <c r="F43" s="138"/>
      <c r="G43" s="138"/>
      <c r="H43" s="138"/>
      <c r="I43" s="138"/>
      <c r="J43" s="138"/>
      <c r="K43" s="138"/>
      <c r="L43" s="138"/>
      <c r="M43" s="138"/>
      <c r="N43" s="138"/>
      <c r="O43" s="138"/>
    </row>
    <row r="44" s="1" customFormat="1" ht="22.5" customHeight="1" spans="1:15">
      <c r="A44" s="175" t="s">
        <v>135</v>
      </c>
      <c r="B44" s="175" t="str">
        <f>"    "&amp;"事业单位医疗"</f>
        <v>    事业单位医疗</v>
      </c>
      <c r="C44" s="138">
        <v>8210432.42</v>
      </c>
      <c r="D44" s="138">
        <v>7712026.92</v>
      </c>
      <c r="E44" s="138">
        <v>7712026.92</v>
      </c>
      <c r="F44" s="138"/>
      <c r="G44" s="138"/>
      <c r="H44" s="138"/>
      <c r="I44" s="138"/>
      <c r="J44" s="138">
        <v>498405.5</v>
      </c>
      <c r="K44" s="138">
        <v>498405.5</v>
      </c>
      <c r="L44" s="138"/>
      <c r="M44" s="138"/>
      <c r="N44" s="138"/>
      <c r="O44" s="138"/>
    </row>
    <row r="45" s="1" customFormat="1" ht="22.5" customHeight="1" spans="1:15">
      <c r="A45" s="175" t="s">
        <v>136</v>
      </c>
      <c r="B45" s="175" t="str">
        <f>"    "&amp;"公务员医疗补助"</f>
        <v>    公务员医疗补助</v>
      </c>
      <c r="C45" s="138">
        <v>6362576.29</v>
      </c>
      <c r="D45" s="138">
        <v>6338112.79</v>
      </c>
      <c r="E45" s="138">
        <v>6338112.79</v>
      </c>
      <c r="F45" s="138"/>
      <c r="G45" s="138"/>
      <c r="H45" s="138"/>
      <c r="I45" s="138"/>
      <c r="J45" s="138">
        <v>24463.5</v>
      </c>
      <c r="K45" s="138">
        <v>24463.5</v>
      </c>
      <c r="L45" s="138"/>
      <c r="M45" s="138"/>
      <c r="N45" s="138"/>
      <c r="O45" s="138"/>
    </row>
    <row r="46" s="1" customFormat="1" ht="22.5" customHeight="1" spans="1:15">
      <c r="A46" s="175" t="s">
        <v>137</v>
      </c>
      <c r="B46" s="175" t="str">
        <f>"    "&amp;"其他行政事业单位医疗支出"</f>
        <v>    其他行政事业单位医疗支出</v>
      </c>
      <c r="C46" s="138">
        <v>744690.41</v>
      </c>
      <c r="D46" s="138">
        <v>695247.5</v>
      </c>
      <c r="E46" s="138">
        <v>695247.5</v>
      </c>
      <c r="F46" s="138"/>
      <c r="G46" s="138"/>
      <c r="H46" s="138"/>
      <c r="I46" s="138"/>
      <c r="J46" s="138">
        <v>49442.91</v>
      </c>
      <c r="K46" s="138">
        <v>49442.91</v>
      </c>
      <c r="L46" s="138"/>
      <c r="M46" s="138"/>
      <c r="N46" s="138"/>
      <c r="O46" s="138"/>
    </row>
    <row r="47" s="1" customFormat="1" ht="22.5" customHeight="1" spans="1:15">
      <c r="A47" s="175" t="s">
        <v>138</v>
      </c>
      <c r="B47" s="175" t="str">
        <f>"  "&amp;"医疗保障管理事务"</f>
        <v>  医疗保障管理事务</v>
      </c>
      <c r="C47" s="138">
        <v>6900</v>
      </c>
      <c r="D47" s="138">
        <v>6900</v>
      </c>
      <c r="E47" s="138"/>
      <c r="F47" s="138">
        <v>6900</v>
      </c>
      <c r="G47" s="138"/>
      <c r="H47" s="138"/>
      <c r="I47" s="138"/>
      <c r="J47" s="138"/>
      <c r="K47" s="138"/>
      <c r="L47" s="138"/>
      <c r="M47" s="138"/>
      <c r="N47" s="138"/>
      <c r="O47" s="138"/>
    </row>
    <row r="48" s="1" customFormat="1" ht="22.5" customHeight="1" spans="1:15">
      <c r="A48" s="175" t="s">
        <v>139</v>
      </c>
      <c r="B48" s="175" t="str">
        <f>"    "&amp;"一般行政管理事务"</f>
        <v>    一般行政管理事务</v>
      </c>
      <c r="C48" s="138">
        <v>6900</v>
      </c>
      <c r="D48" s="138">
        <v>6900</v>
      </c>
      <c r="E48" s="138"/>
      <c r="F48" s="138">
        <v>6900</v>
      </c>
      <c r="G48" s="138"/>
      <c r="H48" s="138"/>
      <c r="I48" s="138"/>
      <c r="J48" s="138"/>
      <c r="K48" s="138"/>
      <c r="L48" s="138"/>
      <c r="M48" s="138"/>
      <c r="N48" s="138"/>
      <c r="O48" s="138"/>
    </row>
    <row r="49" s="1" customFormat="1" ht="22.5" customHeight="1" spans="1:15">
      <c r="A49" s="175" t="s">
        <v>140</v>
      </c>
      <c r="B49" s="175" t="str">
        <f>"  "&amp;"中医药事务"</f>
        <v>  中医药事务</v>
      </c>
      <c r="C49" s="138">
        <v>2563440</v>
      </c>
      <c r="D49" s="138">
        <v>2563440</v>
      </c>
      <c r="E49" s="138"/>
      <c r="F49" s="138">
        <v>2563440</v>
      </c>
      <c r="G49" s="138"/>
      <c r="H49" s="138"/>
      <c r="I49" s="138"/>
      <c r="J49" s="138"/>
      <c r="K49" s="138"/>
      <c r="L49" s="138"/>
      <c r="M49" s="138"/>
      <c r="N49" s="138"/>
      <c r="O49" s="138"/>
    </row>
    <row r="50" s="1" customFormat="1" ht="22.5" customHeight="1" spans="1:15">
      <c r="A50" s="175">
        <v>2101704</v>
      </c>
      <c r="B50" s="175" t="str">
        <f>"    "&amp;"中医（民族医）药专项"</f>
        <v>    中医（民族医）药专项</v>
      </c>
      <c r="C50" s="138">
        <v>2563440</v>
      </c>
      <c r="D50" s="138">
        <v>2563440</v>
      </c>
      <c r="E50" s="138"/>
      <c r="F50" s="138">
        <v>2563440</v>
      </c>
      <c r="G50" s="138"/>
      <c r="H50" s="138"/>
      <c r="I50" s="138"/>
      <c r="J50" s="138"/>
      <c r="K50" s="138"/>
      <c r="L50" s="138"/>
      <c r="M50" s="138"/>
      <c r="N50" s="138"/>
      <c r="O50" s="138"/>
    </row>
    <row r="51" s="1" customFormat="1" ht="22.5" customHeight="1" spans="1:15">
      <c r="A51" s="175" t="s">
        <v>141</v>
      </c>
      <c r="B51" s="175" t="str">
        <f>"  "&amp;"疾病预防控制事务"</f>
        <v>  疾病预防控制事务</v>
      </c>
      <c r="C51" s="138">
        <v>80000</v>
      </c>
      <c r="D51" s="138">
        <v>80000</v>
      </c>
      <c r="E51" s="138"/>
      <c r="F51" s="138">
        <v>80000</v>
      </c>
      <c r="G51" s="138"/>
      <c r="H51" s="138"/>
      <c r="I51" s="138"/>
      <c r="J51" s="138"/>
      <c r="K51" s="138"/>
      <c r="L51" s="138"/>
      <c r="M51" s="138"/>
      <c r="N51" s="138"/>
      <c r="O51" s="138"/>
    </row>
    <row r="52" s="1" customFormat="1" ht="22.5" customHeight="1" spans="1:15">
      <c r="A52" s="175">
        <v>2101899</v>
      </c>
      <c r="B52" s="175" t="str">
        <f>"    "&amp;"其他疾病预防控制事务支出"</f>
        <v>    其他疾病预防控制事务支出</v>
      </c>
      <c r="C52" s="138">
        <v>80000</v>
      </c>
      <c r="D52" s="138">
        <v>80000</v>
      </c>
      <c r="E52" s="138"/>
      <c r="F52" s="138">
        <v>80000</v>
      </c>
      <c r="G52" s="138"/>
      <c r="H52" s="138"/>
      <c r="I52" s="138"/>
      <c r="J52" s="138"/>
      <c r="K52" s="138"/>
      <c r="L52" s="138"/>
      <c r="M52" s="138"/>
      <c r="N52" s="138"/>
      <c r="O52" s="138"/>
    </row>
    <row r="53" s="1" customFormat="1" ht="22.5" customHeight="1" spans="1:15">
      <c r="A53" s="175" t="s">
        <v>142</v>
      </c>
      <c r="B53" s="175" t="str">
        <f>"  "&amp;"其他卫生健康支出"</f>
        <v>  其他卫生健康支出</v>
      </c>
      <c r="C53" s="138">
        <v>2365368</v>
      </c>
      <c r="D53" s="138">
        <v>2365368</v>
      </c>
      <c r="E53" s="138"/>
      <c r="F53" s="138">
        <v>2365368</v>
      </c>
      <c r="G53" s="138"/>
      <c r="H53" s="138"/>
      <c r="I53" s="138"/>
      <c r="J53" s="138"/>
      <c r="K53" s="138"/>
      <c r="L53" s="138"/>
      <c r="M53" s="138"/>
      <c r="N53" s="138"/>
      <c r="O53" s="138"/>
    </row>
    <row r="54" s="1" customFormat="1" ht="22.5" customHeight="1" spans="1:15">
      <c r="A54" s="175" t="s">
        <v>143</v>
      </c>
      <c r="B54" s="175" t="str">
        <f>"    "&amp;"其他卫生健康支出"</f>
        <v>    其他卫生健康支出</v>
      </c>
      <c r="C54" s="138">
        <v>2365368</v>
      </c>
      <c r="D54" s="138">
        <v>2365368</v>
      </c>
      <c r="E54" s="138"/>
      <c r="F54" s="138">
        <v>2365368</v>
      </c>
      <c r="G54" s="138"/>
      <c r="H54" s="138"/>
      <c r="I54" s="138"/>
      <c r="J54" s="138"/>
      <c r="K54" s="138"/>
      <c r="L54" s="138"/>
      <c r="M54" s="138"/>
      <c r="N54" s="138"/>
      <c r="O54" s="138"/>
    </row>
    <row r="55" s="1" customFormat="1" ht="22.5" customHeight="1" spans="1:15">
      <c r="A55" s="175" t="s">
        <v>144</v>
      </c>
      <c r="B55" s="175" t="s">
        <v>145</v>
      </c>
      <c r="C55" s="138">
        <v>318600</v>
      </c>
      <c r="D55" s="138">
        <v>318600</v>
      </c>
      <c r="E55" s="138"/>
      <c r="F55" s="138">
        <v>318600</v>
      </c>
      <c r="G55" s="138"/>
      <c r="H55" s="138"/>
      <c r="I55" s="138"/>
      <c r="J55" s="138"/>
      <c r="K55" s="138"/>
      <c r="L55" s="138"/>
      <c r="M55" s="138"/>
      <c r="N55" s="138"/>
      <c r="O55" s="138"/>
    </row>
    <row r="56" s="1" customFormat="1" ht="22.5" customHeight="1" spans="1:15">
      <c r="A56" s="175" t="s">
        <v>146</v>
      </c>
      <c r="B56" s="175" t="str">
        <f>"  "&amp;"巩固脱贫攻坚成果衔接乡村振兴"</f>
        <v>  巩固脱贫攻坚成果衔接乡村振兴</v>
      </c>
      <c r="C56" s="138">
        <v>318600</v>
      </c>
      <c r="D56" s="138">
        <v>318600</v>
      </c>
      <c r="E56" s="138"/>
      <c r="F56" s="138">
        <v>318600</v>
      </c>
      <c r="G56" s="138"/>
      <c r="H56" s="138"/>
      <c r="I56" s="138"/>
      <c r="J56" s="138"/>
      <c r="K56" s="138"/>
      <c r="L56" s="138"/>
      <c r="M56" s="138"/>
      <c r="N56" s="138"/>
      <c r="O56" s="138"/>
    </row>
    <row r="57" s="1" customFormat="1" ht="22.5" customHeight="1" spans="1:15">
      <c r="A57" s="175">
        <v>2130599</v>
      </c>
      <c r="B57" s="175" t="str">
        <f>"    "&amp;"其他巩固脱贫攻坚成果衔接乡村振兴支出"</f>
        <v>    其他巩固脱贫攻坚成果衔接乡村振兴支出</v>
      </c>
      <c r="C57" s="138">
        <v>318600</v>
      </c>
      <c r="D57" s="138">
        <v>318600</v>
      </c>
      <c r="E57" s="138"/>
      <c r="F57" s="138">
        <v>318600</v>
      </c>
      <c r="G57" s="138"/>
      <c r="H57" s="138"/>
      <c r="I57" s="138"/>
      <c r="J57" s="138"/>
      <c r="K57" s="138"/>
      <c r="L57" s="138"/>
      <c r="M57" s="138"/>
      <c r="N57" s="138"/>
      <c r="O57" s="138"/>
    </row>
    <row r="58" s="1" customFormat="1" ht="22.5" customHeight="1" spans="1:15">
      <c r="A58" s="175" t="s">
        <v>147</v>
      </c>
      <c r="B58" s="175" t="s">
        <v>148</v>
      </c>
      <c r="C58" s="138">
        <v>14932094.01</v>
      </c>
      <c r="D58" s="138">
        <v>14129580</v>
      </c>
      <c r="E58" s="138">
        <v>14129580</v>
      </c>
      <c r="F58" s="138"/>
      <c r="G58" s="138"/>
      <c r="H58" s="138"/>
      <c r="I58" s="138"/>
      <c r="J58" s="138">
        <v>802514.01</v>
      </c>
      <c r="K58" s="138">
        <v>802514.01</v>
      </c>
      <c r="L58" s="138"/>
      <c r="M58" s="138"/>
      <c r="N58" s="138"/>
      <c r="O58" s="138"/>
    </row>
    <row r="59" s="1" customFormat="1" ht="22.5" customHeight="1" spans="1:15">
      <c r="A59" s="175" t="s">
        <v>149</v>
      </c>
      <c r="B59" s="175" t="str">
        <f>"  "&amp;"住房改革支出"</f>
        <v>  住房改革支出</v>
      </c>
      <c r="C59" s="138">
        <v>14932094.01</v>
      </c>
      <c r="D59" s="138">
        <v>14129580</v>
      </c>
      <c r="E59" s="138">
        <v>14129580</v>
      </c>
      <c r="F59" s="138"/>
      <c r="G59" s="138"/>
      <c r="H59" s="138"/>
      <c r="I59" s="138"/>
      <c r="J59" s="138">
        <v>802514.01</v>
      </c>
      <c r="K59" s="138">
        <v>802514.01</v>
      </c>
      <c r="L59" s="138"/>
      <c r="M59" s="138"/>
      <c r="N59" s="138"/>
      <c r="O59" s="138"/>
    </row>
    <row r="60" s="1" customFormat="1" ht="22.5" customHeight="1" spans="1:15">
      <c r="A60" s="175" t="s">
        <v>150</v>
      </c>
      <c r="B60" s="175" t="str">
        <f>"    "&amp;"住房公积金"</f>
        <v>    住房公积金</v>
      </c>
      <c r="C60" s="138">
        <v>14932094.01</v>
      </c>
      <c r="D60" s="138">
        <v>14129580</v>
      </c>
      <c r="E60" s="138">
        <v>14129580</v>
      </c>
      <c r="F60" s="138"/>
      <c r="G60" s="138"/>
      <c r="H60" s="138"/>
      <c r="I60" s="138"/>
      <c r="J60" s="138">
        <v>802514.01</v>
      </c>
      <c r="K60" s="138">
        <v>802514.01</v>
      </c>
      <c r="L60" s="138"/>
      <c r="M60" s="138"/>
      <c r="N60" s="138"/>
      <c r="O60" s="138"/>
    </row>
    <row r="61" s="1" customFormat="1" ht="22.5" customHeight="1" spans="1:15">
      <c r="A61" s="134" t="s">
        <v>151</v>
      </c>
      <c r="B61" s="181" t="s">
        <v>151</v>
      </c>
      <c r="C61" s="110">
        <v>451956771.48</v>
      </c>
      <c r="D61" s="138">
        <v>214990005.19</v>
      </c>
      <c r="E61" s="110">
        <v>186239900.48</v>
      </c>
      <c r="F61" s="110">
        <v>28750104.71</v>
      </c>
      <c r="G61" s="110"/>
      <c r="H61" s="138"/>
      <c r="I61" s="110"/>
      <c r="J61" s="138">
        <v>236966766.29</v>
      </c>
      <c r="K61" s="110">
        <v>233916766.29</v>
      </c>
      <c r="L61" s="110"/>
      <c r="M61" s="110"/>
      <c r="N61" s="110"/>
      <c r="O61" s="110">
        <v>3050000</v>
      </c>
    </row>
  </sheetData>
  <mergeCells count="11">
    <mergeCell ref="A3:O3"/>
    <mergeCell ref="A4:L4"/>
    <mergeCell ref="D5:F5"/>
    <mergeCell ref="J5:O5"/>
    <mergeCell ref="A61:B61"/>
    <mergeCell ref="A5:A6"/>
    <mergeCell ref="B5:B6"/>
    <mergeCell ref="C5:C6"/>
    <mergeCell ref="G5:G6"/>
    <mergeCell ref="H5:H6"/>
    <mergeCell ref="I5:I6"/>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Zeros="0" workbookViewId="0">
      <pane ySplit="1" topLeftCell="A2" activePane="bottomLeft" state="frozen"/>
      <selection/>
      <selection pane="bottomLeft" activeCell="A6" sqref="A6:A7"/>
    </sheetView>
  </sheetViews>
  <sheetFormatPr defaultColWidth="9.13888888888889" defaultRowHeight="14.25" customHeight="1" outlineLevelCol="3"/>
  <cols>
    <col min="1" max="1" width="49.2777777777778" customWidth="1"/>
    <col min="2" max="2" width="43.3148148148148" customWidth="1"/>
    <col min="3" max="3" width="48.5740740740741" customWidth="1"/>
    <col min="4" max="4" width="41.1759259259259" customWidth="1"/>
  </cols>
  <sheetData>
    <row r="1" customHeight="1" spans="1:4">
      <c r="A1" s="2"/>
      <c r="B1" s="2"/>
      <c r="C1" s="2"/>
      <c r="D1" s="2"/>
    </row>
    <row r="2" customHeight="1" spans="4:4">
      <c r="D2" s="111" t="s">
        <v>152</v>
      </c>
    </row>
    <row r="3" ht="31.5" customHeight="1" spans="1:4">
      <c r="A3" s="47" t="s">
        <v>153</v>
      </c>
      <c r="B3" s="165"/>
      <c r="C3" s="165"/>
      <c r="D3" s="165"/>
    </row>
    <row r="4" ht="17.25" customHeight="1" spans="1:4">
      <c r="A4" s="6" t="str">
        <f>"单位名称："&amp;"迪庆藏族自治州卫生健康委员会"</f>
        <v>单位名称：迪庆藏族自治州卫生健康委员会</v>
      </c>
      <c r="B4" s="166"/>
      <c r="C4" s="166"/>
      <c r="D4" s="112" t="s">
        <v>2</v>
      </c>
    </row>
    <row r="5" ht="24.65" customHeight="1" spans="1:4">
      <c r="A5" s="12" t="s">
        <v>3</v>
      </c>
      <c r="B5" s="14"/>
      <c r="C5" s="12" t="s">
        <v>4</v>
      </c>
      <c r="D5" s="14"/>
    </row>
    <row r="6" ht="15.65" customHeight="1" spans="1:4">
      <c r="A6" s="17" t="s">
        <v>5</v>
      </c>
      <c r="B6" s="167" t="s">
        <v>6</v>
      </c>
      <c r="C6" s="17" t="s">
        <v>154</v>
      </c>
      <c r="D6" s="167" t="s">
        <v>6</v>
      </c>
    </row>
    <row r="7" ht="14.15" customHeight="1" spans="1:4">
      <c r="A7" s="20"/>
      <c r="B7" s="19"/>
      <c r="C7" s="20"/>
      <c r="D7" s="19"/>
    </row>
    <row r="8" s="1" customFormat="1" ht="22.5" customHeight="1" spans="1:4">
      <c r="A8" s="168" t="s">
        <v>155</v>
      </c>
      <c r="B8" s="169">
        <v>194342720.48</v>
      </c>
      <c r="C8" s="170" t="s">
        <v>156</v>
      </c>
      <c r="D8" s="110">
        <v>214990005.19</v>
      </c>
    </row>
    <row r="9" s="1" customFormat="1" ht="22.5" customHeight="1" spans="1:4">
      <c r="A9" s="171" t="s">
        <v>157</v>
      </c>
      <c r="B9" s="169">
        <v>194342720.48</v>
      </c>
      <c r="C9" s="172" t="s">
        <v>158</v>
      </c>
      <c r="D9" s="110">
        <v>1004820</v>
      </c>
    </row>
    <row r="10" s="1" customFormat="1" ht="22.5" customHeight="1" spans="1:4">
      <c r="A10" s="171" t="s">
        <v>159</v>
      </c>
      <c r="B10" s="173"/>
      <c r="C10" s="172" t="s">
        <v>160</v>
      </c>
      <c r="D10" s="110"/>
    </row>
    <row r="11" s="1" customFormat="1" ht="22.5" customHeight="1" spans="1:4">
      <c r="A11" s="171" t="s">
        <v>161</v>
      </c>
      <c r="B11" s="173"/>
      <c r="C11" s="172" t="s">
        <v>162</v>
      </c>
      <c r="D11" s="110"/>
    </row>
    <row r="12" s="1" customFormat="1" ht="22.5" customHeight="1" spans="1:4">
      <c r="A12" s="174" t="s">
        <v>163</v>
      </c>
      <c r="B12" s="132">
        <v>20647284.71</v>
      </c>
      <c r="C12" s="172" t="s">
        <v>164</v>
      </c>
      <c r="D12" s="110"/>
    </row>
    <row r="13" s="1" customFormat="1" ht="22.5" customHeight="1" spans="1:4">
      <c r="A13" s="171" t="s">
        <v>157</v>
      </c>
      <c r="B13" s="132">
        <v>20647284.71</v>
      </c>
      <c r="C13" s="172" t="s">
        <v>165</v>
      </c>
      <c r="D13" s="110"/>
    </row>
    <row r="14" s="1" customFormat="1" ht="22.5" customHeight="1" spans="1:4">
      <c r="A14" s="171" t="s">
        <v>159</v>
      </c>
      <c r="B14" s="132"/>
      <c r="C14" s="172" t="s">
        <v>166</v>
      </c>
      <c r="D14" s="110">
        <v>1300000</v>
      </c>
    </row>
    <row r="15" s="1" customFormat="1" ht="22.5" customHeight="1" spans="1:4">
      <c r="A15" s="171" t="s">
        <v>161</v>
      </c>
      <c r="B15" s="132"/>
      <c r="C15" s="172" t="s">
        <v>167</v>
      </c>
      <c r="D15" s="110"/>
    </row>
    <row r="16" s="1" customFormat="1" ht="22.5" customHeight="1" spans="1:4">
      <c r="A16" s="171"/>
      <c r="B16" s="171"/>
      <c r="C16" s="172" t="s">
        <v>168</v>
      </c>
      <c r="D16" s="110">
        <v>25410535.48</v>
      </c>
    </row>
    <row r="17" s="1" customFormat="1" ht="22.5" customHeight="1" spans="1:4">
      <c r="A17" s="171"/>
      <c r="B17" s="175"/>
      <c r="C17" s="172" t="s">
        <v>169</v>
      </c>
      <c r="D17" s="110">
        <v>172826469.71</v>
      </c>
    </row>
    <row r="18" s="1" customFormat="1" ht="22.5" customHeight="1" spans="1:4">
      <c r="A18" s="176"/>
      <c r="B18" s="168"/>
      <c r="C18" s="172" t="s">
        <v>170</v>
      </c>
      <c r="D18" s="110"/>
    </row>
    <row r="19" s="1" customFormat="1" ht="22.5" customHeight="1" spans="1:4">
      <c r="A19" s="176"/>
      <c r="B19" s="168"/>
      <c r="C19" s="172" t="s">
        <v>171</v>
      </c>
      <c r="D19" s="110"/>
    </row>
    <row r="20" s="1" customFormat="1" ht="22.5" customHeight="1" spans="1:4">
      <c r="A20" s="125"/>
      <c r="B20" s="125"/>
      <c r="C20" s="172" t="s">
        <v>172</v>
      </c>
      <c r="D20" s="110">
        <v>318600</v>
      </c>
    </row>
    <row r="21" s="1" customFormat="1" ht="22.5" customHeight="1" spans="1:4">
      <c r="A21" s="125"/>
      <c r="B21" s="125"/>
      <c r="C21" s="172" t="s">
        <v>173</v>
      </c>
      <c r="D21" s="110"/>
    </row>
    <row r="22" s="1" customFormat="1" ht="22.5" customHeight="1" spans="1:4">
      <c r="A22" s="125"/>
      <c r="B22" s="125"/>
      <c r="C22" s="172" t="s">
        <v>174</v>
      </c>
      <c r="D22" s="110"/>
    </row>
    <row r="23" s="1" customFormat="1" ht="22.5" customHeight="1" spans="1:4">
      <c r="A23" s="125"/>
      <c r="B23" s="125"/>
      <c r="C23" s="172" t="s">
        <v>175</v>
      </c>
      <c r="D23" s="110"/>
    </row>
    <row r="24" s="1" customFormat="1" ht="22.5" customHeight="1" spans="1:4">
      <c r="A24" s="125"/>
      <c r="B24" s="125"/>
      <c r="C24" s="172" t="s">
        <v>176</v>
      </c>
      <c r="D24" s="110"/>
    </row>
    <row r="25" s="1" customFormat="1" ht="22.5" customHeight="1" spans="1:4">
      <c r="A25" s="125"/>
      <c r="B25" s="125"/>
      <c r="C25" s="172" t="s">
        <v>177</v>
      </c>
      <c r="D25" s="110"/>
    </row>
    <row r="26" s="1" customFormat="1" ht="22.5" customHeight="1" spans="1:4">
      <c r="A26" s="125"/>
      <c r="B26" s="125"/>
      <c r="C26" s="172" t="s">
        <v>178</v>
      </c>
      <c r="D26" s="110"/>
    </row>
    <row r="27" s="1" customFormat="1" ht="22.5" customHeight="1" spans="1:4">
      <c r="A27" s="125"/>
      <c r="B27" s="125"/>
      <c r="C27" s="172" t="s">
        <v>179</v>
      </c>
      <c r="D27" s="110">
        <v>14129580</v>
      </c>
    </row>
    <row r="28" s="1" customFormat="1" ht="22.5" customHeight="1" spans="1:4">
      <c r="A28" s="125"/>
      <c r="B28" s="125"/>
      <c r="C28" s="172" t="s">
        <v>180</v>
      </c>
      <c r="D28" s="110"/>
    </row>
    <row r="29" s="1" customFormat="1" ht="22.5" customHeight="1" spans="1:4">
      <c r="A29" s="125"/>
      <c r="B29" s="125"/>
      <c r="C29" s="172" t="s">
        <v>181</v>
      </c>
      <c r="D29" s="110"/>
    </row>
    <row r="30" s="1" customFormat="1" ht="22.5" customHeight="1" spans="1:4">
      <c r="A30" s="125"/>
      <c r="B30" s="125"/>
      <c r="C30" s="172" t="s">
        <v>182</v>
      </c>
      <c r="D30" s="110"/>
    </row>
    <row r="31" s="1" customFormat="1" ht="22.5" customHeight="1" spans="1:4">
      <c r="A31" s="125"/>
      <c r="B31" s="125"/>
      <c r="C31" s="172" t="s">
        <v>183</v>
      </c>
      <c r="D31" s="110"/>
    </row>
    <row r="32" s="1" customFormat="1" ht="22.5" customHeight="1" spans="1:4">
      <c r="A32" s="177"/>
      <c r="B32" s="168"/>
      <c r="C32" s="172" t="s">
        <v>184</v>
      </c>
      <c r="D32" s="110"/>
    </row>
    <row r="33" s="1" customFormat="1" ht="22.5" customHeight="1" spans="1:4">
      <c r="A33" s="177"/>
      <c r="B33" s="168"/>
      <c r="C33" s="172" t="s">
        <v>185</v>
      </c>
      <c r="D33" s="110"/>
    </row>
    <row r="34" s="1" customFormat="1" ht="22.5" customHeight="1" spans="1:4">
      <c r="A34" s="177"/>
      <c r="B34" s="168"/>
      <c r="C34" s="172" t="s">
        <v>186</v>
      </c>
      <c r="D34" s="110"/>
    </row>
    <row r="35" s="1" customFormat="1" ht="22.5" customHeight="1" spans="1:4">
      <c r="A35" s="177"/>
      <c r="B35" s="168"/>
      <c r="C35" s="176" t="s">
        <v>187</v>
      </c>
      <c r="D35" s="168"/>
    </row>
    <row r="36" s="1" customFormat="1" ht="22.5" customHeight="1" spans="1:4">
      <c r="A36" s="178" t="s">
        <v>188</v>
      </c>
      <c r="B36" s="179">
        <v>214990005.19</v>
      </c>
      <c r="C36" s="177" t="s">
        <v>52</v>
      </c>
      <c r="D36" s="179">
        <v>214990005.19</v>
      </c>
    </row>
  </sheetData>
  <mergeCells count="8">
    <mergeCell ref="A3:D3"/>
    <mergeCell ref="A4:B4"/>
    <mergeCell ref="A5:B5"/>
    <mergeCell ref="C5:D5"/>
    <mergeCell ref="A6:A7"/>
    <mergeCell ref="B6:B7"/>
    <mergeCell ref="C6:C7"/>
    <mergeCell ref="D6:D7"/>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61"/>
  <sheetViews>
    <sheetView showZeros="0" workbookViewId="0">
      <pane ySplit="1" topLeftCell="A2" activePane="bottomLeft" state="frozen"/>
      <selection/>
      <selection pane="bottomLeft" activeCell="A4" sqref="A4:E4"/>
    </sheetView>
  </sheetViews>
  <sheetFormatPr defaultColWidth="9.13888888888889" defaultRowHeight="14.25" customHeight="1" outlineLevelCol="6"/>
  <cols>
    <col min="1" max="1" width="20.1388888888889" customWidth="1"/>
    <col min="2" max="2" width="37.3148148148148" customWidth="1"/>
    <col min="3" max="3" width="24.2777777777778" customWidth="1"/>
    <col min="4" max="6" width="25.0277777777778" customWidth="1"/>
    <col min="7" max="7" width="24.2777777777778" customWidth="1"/>
  </cols>
  <sheetData>
    <row r="1" customHeight="1" spans="1:7">
      <c r="A1" s="2"/>
      <c r="B1" s="2"/>
      <c r="C1" s="2"/>
      <c r="D1" s="2"/>
      <c r="E1" s="2"/>
      <c r="F1" s="2"/>
      <c r="G1" s="2"/>
    </row>
    <row r="2" ht="12" customHeight="1" spans="4:7">
      <c r="D2" s="133"/>
      <c r="F2" s="58"/>
      <c r="G2" s="58" t="s">
        <v>189</v>
      </c>
    </row>
    <row r="3" ht="39" customHeight="1" spans="1:7">
      <c r="A3" s="5" t="s">
        <v>190</v>
      </c>
      <c r="B3" s="5"/>
      <c r="C3" s="5"/>
      <c r="D3" s="5"/>
      <c r="E3" s="5"/>
      <c r="F3" s="5"/>
      <c r="G3" s="5"/>
    </row>
    <row r="4" ht="18" customHeight="1" spans="1:7">
      <c r="A4" s="6" t="str">
        <f>"单位名称："&amp;"迪庆藏族自治州卫生健康委员会"</f>
        <v>单位名称：迪庆藏族自治州卫生健康委员会</v>
      </c>
      <c r="F4" s="115"/>
      <c r="G4" s="115" t="s">
        <v>2</v>
      </c>
    </row>
    <row r="5" ht="20.25" customHeight="1" spans="1:7">
      <c r="A5" s="153" t="s">
        <v>191</v>
      </c>
      <c r="B5" s="154"/>
      <c r="C5" s="155" t="s">
        <v>57</v>
      </c>
      <c r="D5" s="13" t="s">
        <v>98</v>
      </c>
      <c r="E5" s="13"/>
      <c r="F5" s="14"/>
      <c r="G5" s="155" t="s">
        <v>99</v>
      </c>
    </row>
    <row r="6" ht="20.25" customHeight="1" spans="1:7">
      <c r="A6" s="156" t="s">
        <v>89</v>
      </c>
      <c r="B6" s="157" t="s">
        <v>90</v>
      </c>
      <c r="C6" s="102"/>
      <c r="D6" s="102" t="s">
        <v>59</v>
      </c>
      <c r="E6" s="102" t="s">
        <v>192</v>
      </c>
      <c r="F6" s="102" t="s">
        <v>193</v>
      </c>
      <c r="G6" s="102"/>
    </row>
    <row r="7" ht="13.5" customHeight="1" spans="1:7">
      <c r="A7" s="158" t="s">
        <v>194</v>
      </c>
      <c r="B7" s="158" t="s">
        <v>195</v>
      </c>
      <c r="C7" s="158" t="s">
        <v>196</v>
      </c>
      <c r="D7" s="64"/>
      <c r="E7" s="158" t="s">
        <v>197</v>
      </c>
      <c r="F7" s="158" t="s">
        <v>198</v>
      </c>
      <c r="G7" s="158" t="s">
        <v>199</v>
      </c>
    </row>
    <row r="8" s="1" customFormat="1" ht="22.5" customHeight="1" spans="1:7">
      <c r="A8" s="123" t="s">
        <v>100</v>
      </c>
      <c r="B8" s="123" t="s">
        <v>101</v>
      </c>
      <c r="C8" s="159">
        <v>1004820</v>
      </c>
      <c r="D8" s="159">
        <v>975600</v>
      </c>
      <c r="E8" s="159"/>
      <c r="F8" s="159">
        <v>975600</v>
      </c>
      <c r="G8" s="159">
        <v>29220</v>
      </c>
    </row>
    <row r="9" s="1" customFormat="1" ht="22.5" customHeight="1" spans="1:7">
      <c r="A9" s="160" t="s">
        <v>102</v>
      </c>
      <c r="B9" s="160" t="s">
        <v>200</v>
      </c>
      <c r="C9" s="159">
        <v>29220</v>
      </c>
      <c r="D9" s="159"/>
      <c r="E9" s="159"/>
      <c r="F9" s="159"/>
      <c r="G9" s="159">
        <v>29220</v>
      </c>
    </row>
    <row r="10" s="1" customFormat="1" ht="22.5" customHeight="1" spans="1:7">
      <c r="A10" s="161" t="s">
        <v>201</v>
      </c>
      <c r="B10" s="161" t="s">
        <v>202</v>
      </c>
      <c r="C10" s="159">
        <v>29220</v>
      </c>
      <c r="D10" s="159"/>
      <c r="E10" s="159"/>
      <c r="F10" s="159"/>
      <c r="G10" s="159">
        <v>29220</v>
      </c>
    </row>
    <row r="11" s="1" customFormat="1" ht="22.5" customHeight="1" spans="1:7">
      <c r="A11" s="160" t="s">
        <v>103</v>
      </c>
      <c r="B11" s="160" t="s">
        <v>203</v>
      </c>
      <c r="C11" s="159">
        <v>975600</v>
      </c>
      <c r="D11" s="159">
        <v>975600</v>
      </c>
      <c r="E11" s="159"/>
      <c r="F11" s="159">
        <v>975600</v>
      </c>
      <c r="G11" s="159"/>
    </row>
    <row r="12" s="1" customFormat="1" ht="22.5" customHeight="1" spans="1:7">
      <c r="A12" s="161" t="s">
        <v>204</v>
      </c>
      <c r="B12" s="161" t="s">
        <v>203</v>
      </c>
      <c r="C12" s="159">
        <v>975600</v>
      </c>
      <c r="D12" s="159">
        <v>975600</v>
      </c>
      <c r="E12" s="159"/>
      <c r="F12" s="159">
        <v>975600</v>
      </c>
      <c r="G12" s="159"/>
    </row>
    <row r="13" s="1" customFormat="1" ht="22.5" customHeight="1" spans="1:7">
      <c r="A13" s="123" t="s">
        <v>104</v>
      </c>
      <c r="B13" s="123" t="s">
        <v>105</v>
      </c>
      <c r="C13" s="159">
        <v>1300000</v>
      </c>
      <c r="D13" s="159"/>
      <c r="E13" s="159"/>
      <c r="F13" s="159"/>
      <c r="G13" s="159">
        <v>1300000</v>
      </c>
    </row>
    <row r="14" s="1" customFormat="1" ht="22.5" customHeight="1" spans="1:7">
      <c r="A14" s="160" t="s">
        <v>106</v>
      </c>
      <c r="B14" s="160" t="s">
        <v>205</v>
      </c>
      <c r="C14" s="159">
        <v>1300000</v>
      </c>
      <c r="D14" s="159"/>
      <c r="E14" s="159"/>
      <c r="F14" s="159"/>
      <c r="G14" s="159">
        <v>1300000</v>
      </c>
    </row>
    <row r="15" s="1" customFormat="1" ht="22.5" customHeight="1" spans="1:7">
      <c r="A15" s="161" t="s">
        <v>206</v>
      </c>
      <c r="B15" s="161" t="s">
        <v>207</v>
      </c>
      <c r="C15" s="159">
        <v>1300000</v>
      </c>
      <c r="D15" s="159"/>
      <c r="E15" s="159"/>
      <c r="F15" s="159"/>
      <c r="G15" s="159">
        <v>1300000</v>
      </c>
    </row>
    <row r="16" s="1" customFormat="1" ht="22.5" customHeight="1" spans="1:7">
      <c r="A16" s="123" t="s">
        <v>107</v>
      </c>
      <c r="B16" s="123" t="s">
        <v>108</v>
      </c>
      <c r="C16" s="159">
        <v>25410535.48</v>
      </c>
      <c r="D16" s="159">
        <v>25410535.48</v>
      </c>
      <c r="E16" s="159">
        <v>25040135.48</v>
      </c>
      <c r="F16" s="159">
        <v>370400</v>
      </c>
      <c r="G16" s="159"/>
    </row>
    <row r="17" s="1" customFormat="1" ht="22.5" customHeight="1" spans="1:7">
      <c r="A17" s="160" t="s">
        <v>109</v>
      </c>
      <c r="B17" s="160" t="s">
        <v>208</v>
      </c>
      <c r="C17" s="159">
        <v>25362643.48</v>
      </c>
      <c r="D17" s="159">
        <v>25362643.48</v>
      </c>
      <c r="E17" s="159">
        <v>24992243.48</v>
      </c>
      <c r="F17" s="159">
        <v>370400</v>
      </c>
      <c r="G17" s="159"/>
    </row>
    <row r="18" s="1" customFormat="1" ht="22.5" customHeight="1" spans="1:7">
      <c r="A18" s="161" t="s">
        <v>110</v>
      </c>
      <c r="B18" s="161" t="s">
        <v>209</v>
      </c>
      <c r="C18" s="159">
        <v>17788507.76</v>
      </c>
      <c r="D18" s="159">
        <v>17788507.76</v>
      </c>
      <c r="E18" s="159">
        <v>17788507.76</v>
      </c>
      <c r="F18" s="159"/>
      <c r="G18" s="159"/>
    </row>
    <row r="19" s="1" customFormat="1" ht="22.5" customHeight="1" spans="1:7">
      <c r="A19" s="161" t="s">
        <v>111</v>
      </c>
      <c r="B19" s="161" t="s">
        <v>210</v>
      </c>
      <c r="C19" s="159">
        <v>7203735.72</v>
      </c>
      <c r="D19" s="159">
        <v>7203735.72</v>
      </c>
      <c r="E19" s="159">
        <v>7203735.72</v>
      </c>
      <c r="F19" s="159"/>
      <c r="G19" s="159"/>
    </row>
    <row r="20" s="1" customFormat="1" ht="22.5" customHeight="1" spans="1:7">
      <c r="A20" s="161" t="s">
        <v>112</v>
      </c>
      <c r="B20" s="161" t="s">
        <v>211</v>
      </c>
      <c r="C20" s="159">
        <v>370400</v>
      </c>
      <c r="D20" s="159">
        <v>370400</v>
      </c>
      <c r="E20" s="159"/>
      <c r="F20" s="159">
        <v>370400</v>
      </c>
      <c r="G20" s="159"/>
    </row>
    <row r="21" s="1" customFormat="1" ht="22.5" customHeight="1" spans="1:7">
      <c r="A21" s="160" t="s">
        <v>113</v>
      </c>
      <c r="B21" s="160" t="s">
        <v>212</v>
      </c>
      <c r="C21" s="159">
        <v>47892</v>
      </c>
      <c r="D21" s="159">
        <v>47892</v>
      </c>
      <c r="E21" s="159">
        <v>47892</v>
      </c>
      <c r="F21" s="159"/>
      <c r="G21" s="159"/>
    </row>
    <row r="22" s="1" customFormat="1" ht="22.5" customHeight="1" spans="1:7">
      <c r="A22" s="161" t="s">
        <v>114</v>
      </c>
      <c r="B22" s="161" t="s">
        <v>213</v>
      </c>
      <c r="C22" s="159">
        <v>47892</v>
      </c>
      <c r="D22" s="159">
        <v>47892</v>
      </c>
      <c r="E22" s="159">
        <v>47892</v>
      </c>
      <c r="F22" s="159"/>
      <c r="G22" s="159"/>
    </row>
    <row r="23" s="1" customFormat="1" ht="22.5" customHeight="1" spans="1:7">
      <c r="A23" s="123" t="s">
        <v>115</v>
      </c>
      <c r="B23" s="123" t="s">
        <v>116</v>
      </c>
      <c r="C23" s="159">
        <v>172826469.71</v>
      </c>
      <c r="D23" s="159">
        <v>145724185</v>
      </c>
      <c r="E23" s="159">
        <v>141300074.29</v>
      </c>
      <c r="F23" s="159">
        <v>4424110.71</v>
      </c>
      <c r="G23" s="159">
        <v>27102284.71</v>
      </c>
    </row>
    <row r="24" s="1" customFormat="1" ht="22.5" customHeight="1" spans="1:7">
      <c r="A24" s="160" t="s">
        <v>117</v>
      </c>
      <c r="B24" s="160" t="s">
        <v>214</v>
      </c>
      <c r="C24" s="159">
        <v>7446215.69</v>
      </c>
      <c r="D24" s="159">
        <v>7062636.43</v>
      </c>
      <c r="E24" s="159">
        <v>6459981.47</v>
      </c>
      <c r="F24" s="159">
        <v>602654.96</v>
      </c>
      <c r="G24" s="159">
        <v>383579.26</v>
      </c>
    </row>
    <row r="25" s="1" customFormat="1" ht="22.5" customHeight="1" spans="1:7">
      <c r="A25" s="161" t="s">
        <v>118</v>
      </c>
      <c r="B25" s="161" t="s">
        <v>215</v>
      </c>
      <c r="C25" s="159">
        <v>7062636.43</v>
      </c>
      <c r="D25" s="159">
        <v>7062636.43</v>
      </c>
      <c r="E25" s="159">
        <v>6459981.47</v>
      </c>
      <c r="F25" s="159">
        <v>602654.96</v>
      </c>
      <c r="G25" s="159"/>
    </row>
    <row r="26" s="1" customFormat="1" ht="22.5" customHeight="1" spans="1:7">
      <c r="A26" s="161" t="s">
        <v>119</v>
      </c>
      <c r="B26" s="161" t="s">
        <v>216</v>
      </c>
      <c r="C26" s="159">
        <v>383579.26</v>
      </c>
      <c r="D26" s="159"/>
      <c r="E26" s="159"/>
      <c r="F26" s="159"/>
      <c r="G26" s="159">
        <v>383579.26</v>
      </c>
    </row>
    <row r="27" s="1" customFormat="1" ht="22.5" customHeight="1" spans="1:7">
      <c r="A27" s="160" t="s">
        <v>120</v>
      </c>
      <c r="B27" s="160" t="s">
        <v>217</v>
      </c>
      <c r="C27" s="159">
        <v>111495717.83</v>
      </c>
      <c r="D27" s="159">
        <v>104755990.02</v>
      </c>
      <c r="E27" s="159">
        <v>102079161.47</v>
      </c>
      <c r="F27" s="159">
        <v>2676828.55</v>
      </c>
      <c r="G27" s="159">
        <v>6739727.81</v>
      </c>
    </row>
    <row r="28" s="1" customFormat="1" ht="22.5" customHeight="1" spans="1:7">
      <c r="A28" s="161" t="s">
        <v>121</v>
      </c>
      <c r="B28" s="161" t="s">
        <v>218</v>
      </c>
      <c r="C28" s="159">
        <v>79777749.08</v>
      </c>
      <c r="D28" s="159">
        <v>77137855.9</v>
      </c>
      <c r="E28" s="159">
        <v>75066144.98</v>
      </c>
      <c r="F28" s="159">
        <v>2071710.92</v>
      </c>
      <c r="G28" s="159">
        <v>2639893.18</v>
      </c>
    </row>
    <row r="29" s="1" customFormat="1" ht="22.5" customHeight="1" spans="1:7">
      <c r="A29" s="161" t="s">
        <v>122</v>
      </c>
      <c r="B29" s="161" t="s">
        <v>219</v>
      </c>
      <c r="C29" s="159">
        <v>27469446.01</v>
      </c>
      <c r="D29" s="159">
        <v>23369611.38</v>
      </c>
      <c r="E29" s="159">
        <v>22852305.89</v>
      </c>
      <c r="F29" s="159">
        <v>517305.49</v>
      </c>
      <c r="G29" s="159">
        <v>4099834.63</v>
      </c>
    </row>
    <row r="30" s="1" customFormat="1" ht="22.5" customHeight="1" spans="1:7">
      <c r="A30" s="161" t="s">
        <v>123</v>
      </c>
      <c r="B30" s="161" t="s">
        <v>220</v>
      </c>
      <c r="C30" s="159">
        <v>4248522.74</v>
      </c>
      <c r="D30" s="159">
        <v>4248522.74</v>
      </c>
      <c r="E30" s="159">
        <v>4160710.6</v>
      </c>
      <c r="F30" s="159">
        <v>87812.14</v>
      </c>
      <c r="G30" s="159"/>
    </row>
    <row r="31" s="1" customFormat="1" ht="22.5" customHeight="1" spans="1:7">
      <c r="A31" s="160" t="s">
        <v>124</v>
      </c>
      <c r="B31" s="160" t="s">
        <v>221</v>
      </c>
      <c r="C31" s="159">
        <v>28760880.01</v>
      </c>
      <c r="D31" s="159">
        <v>16534473.37</v>
      </c>
      <c r="E31" s="159">
        <v>15508785.53</v>
      </c>
      <c r="F31" s="159">
        <v>1025687.84</v>
      </c>
      <c r="G31" s="159">
        <v>12226406.64</v>
      </c>
    </row>
    <row r="32" s="1" customFormat="1" ht="22.5" customHeight="1" spans="1:7">
      <c r="A32" s="161" t="s">
        <v>125</v>
      </c>
      <c r="B32" s="161" t="s">
        <v>222</v>
      </c>
      <c r="C32" s="159">
        <v>12008220.7</v>
      </c>
      <c r="D32" s="159">
        <v>11928220.7</v>
      </c>
      <c r="E32" s="159">
        <v>11225747.5</v>
      </c>
      <c r="F32" s="159">
        <v>702473.2</v>
      </c>
      <c r="G32" s="159">
        <v>80000</v>
      </c>
    </row>
    <row r="33" s="1" customFormat="1" ht="22.5" customHeight="1" spans="1:7">
      <c r="A33" s="161" t="s">
        <v>126</v>
      </c>
      <c r="B33" s="161" t="s">
        <v>223</v>
      </c>
      <c r="C33" s="159">
        <v>1952412.56</v>
      </c>
      <c r="D33" s="159">
        <v>1842412.56</v>
      </c>
      <c r="E33" s="159">
        <v>1701338</v>
      </c>
      <c r="F33" s="159">
        <v>141074.56</v>
      </c>
      <c r="G33" s="159">
        <v>110000</v>
      </c>
    </row>
    <row r="34" s="1" customFormat="1" ht="22.5" customHeight="1" spans="1:7">
      <c r="A34" s="161" t="s">
        <v>224</v>
      </c>
      <c r="B34" s="161" t="s">
        <v>225</v>
      </c>
      <c r="C34" s="159">
        <v>205000</v>
      </c>
      <c r="D34" s="159"/>
      <c r="E34" s="159"/>
      <c r="F34" s="159"/>
      <c r="G34" s="159">
        <v>205000</v>
      </c>
    </row>
    <row r="35" s="1" customFormat="1" ht="22.5" customHeight="1" spans="1:7">
      <c r="A35" s="161" t="s">
        <v>127</v>
      </c>
      <c r="B35" s="161" t="s">
        <v>226</v>
      </c>
      <c r="C35" s="159">
        <v>10123840.11</v>
      </c>
      <c r="D35" s="159">
        <v>2763840.11</v>
      </c>
      <c r="E35" s="159">
        <v>2581700.03</v>
      </c>
      <c r="F35" s="159">
        <v>182140.08</v>
      </c>
      <c r="G35" s="159">
        <v>7360000</v>
      </c>
    </row>
    <row r="36" s="1" customFormat="1" ht="22.5" customHeight="1" spans="1:7">
      <c r="A36" s="161" t="s">
        <v>128</v>
      </c>
      <c r="B36" s="161" t="s">
        <v>227</v>
      </c>
      <c r="C36" s="159">
        <v>2479736.35</v>
      </c>
      <c r="D36" s="159"/>
      <c r="E36" s="159"/>
      <c r="F36" s="159"/>
      <c r="G36" s="159">
        <v>2479736.35</v>
      </c>
    </row>
    <row r="37" s="1" customFormat="1" ht="22.5" customHeight="1" spans="1:7">
      <c r="A37" s="161" t="s">
        <v>129</v>
      </c>
      <c r="B37" s="161" t="s">
        <v>228</v>
      </c>
      <c r="C37" s="159">
        <v>1991670.29</v>
      </c>
      <c r="D37" s="159"/>
      <c r="E37" s="159"/>
      <c r="F37" s="159"/>
      <c r="G37" s="159">
        <v>1991670.29</v>
      </c>
    </row>
    <row r="38" s="1" customFormat="1" ht="22.5" customHeight="1" spans="1:7">
      <c r="A38" s="160" t="s">
        <v>130</v>
      </c>
      <c r="B38" s="160" t="s">
        <v>229</v>
      </c>
      <c r="C38" s="159">
        <v>4873239.52</v>
      </c>
      <c r="D38" s="159">
        <v>2136376.52</v>
      </c>
      <c r="E38" s="159">
        <v>2017437.16</v>
      </c>
      <c r="F38" s="159">
        <v>118939.36</v>
      </c>
      <c r="G38" s="159">
        <v>2736863</v>
      </c>
    </row>
    <row r="39" s="1" customFormat="1" ht="22.5" customHeight="1" spans="1:7">
      <c r="A39" s="161" t="s">
        <v>131</v>
      </c>
      <c r="B39" s="161" t="s">
        <v>230</v>
      </c>
      <c r="C39" s="159">
        <v>2136376.52</v>
      </c>
      <c r="D39" s="159">
        <v>2136376.52</v>
      </c>
      <c r="E39" s="159">
        <v>2017437.16</v>
      </c>
      <c r="F39" s="159">
        <v>118939.36</v>
      </c>
      <c r="G39" s="159"/>
    </row>
    <row r="40" s="1" customFormat="1" ht="22.5" customHeight="1" spans="1:7">
      <c r="A40" s="161" t="s">
        <v>132</v>
      </c>
      <c r="B40" s="161" t="s">
        <v>231</v>
      </c>
      <c r="C40" s="159">
        <v>142163</v>
      </c>
      <c r="D40" s="159"/>
      <c r="E40" s="159"/>
      <c r="F40" s="159"/>
      <c r="G40" s="159">
        <v>142163</v>
      </c>
    </row>
    <row r="41" s="1" customFormat="1" ht="22.5" customHeight="1" spans="1:7">
      <c r="A41" s="161" t="s">
        <v>232</v>
      </c>
      <c r="B41" s="161" t="s">
        <v>233</v>
      </c>
      <c r="C41" s="159">
        <v>2594700</v>
      </c>
      <c r="D41" s="159"/>
      <c r="E41" s="159"/>
      <c r="F41" s="159"/>
      <c r="G41" s="159">
        <v>2594700</v>
      </c>
    </row>
    <row r="42" s="1" customFormat="1" ht="22.5" customHeight="1" spans="1:7">
      <c r="A42" s="160" t="s">
        <v>133</v>
      </c>
      <c r="B42" s="160" t="s">
        <v>234</v>
      </c>
      <c r="C42" s="159">
        <v>15234708.66</v>
      </c>
      <c r="D42" s="159">
        <v>15234708.66</v>
      </c>
      <c r="E42" s="159">
        <v>15234708.66</v>
      </c>
      <c r="F42" s="159"/>
      <c r="G42" s="159"/>
    </row>
    <row r="43" s="1" customFormat="1" ht="22.5" customHeight="1" spans="1:7">
      <c r="A43" s="161" t="s">
        <v>134</v>
      </c>
      <c r="B43" s="161" t="s">
        <v>235</v>
      </c>
      <c r="C43" s="159">
        <v>489321.45</v>
      </c>
      <c r="D43" s="159">
        <v>489321.45</v>
      </c>
      <c r="E43" s="159">
        <v>489321.45</v>
      </c>
      <c r="F43" s="159"/>
      <c r="G43" s="159"/>
    </row>
    <row r="44" s="1" customFormat="1" ht="22.5" customHeight="1" spans="1:7">
      <c r="A44" s="161" t="s">
        <v>135</v>
      </c>
      <c r="B44" s="161" t="s">
        <v>236</v>
      </c>
      <c r="C44" s="159">
        <v>7712026.92</v>
      </c>
      <c r="D44" s="159">
        <v>7712026.92</v>
      </c>
      <c r="E44" s="159">
        <v>7712026.92</v>
      </c>
      <c r="F44" s="159"/>
      <c r="G44" s="159"/>
    </row>
    <row r="45" s="1" customFormat="1" ht="22.5" customHeight="1" spans="1:7">
      <c r="A45" s="161" t="s">
        <v>136</v>
      </c>
      <c r="B45" s="161" t="s">
        <v>237</v>
      </c>
      <c r="C45" s="159">
        <v>6338112.79</v>
      </c>
      <c r="D45" s="159">
        <v>6338112.79</v>
      </c>
      <c r="E45" s="159">
        <v>6338112.79</v>
      </c>
      <c r="F45" s="159"/>
      <c r="G45" s="159"/>
    </row>
    <row r="46" s="1" customFormat="1" ht="22.5" customHeight="1" spans="1:7">
      <c r="A46" s="161" t="s">
        <v>137</v>
      </c>
      <c r="B46" s="161" t="s">
        <v>238</v>
      </c>
      <c r="C46" s="159">
        <v>695247.5</v>
      </c>
      <c r="D46" s="159">
        <v>695247.5</v>
      </c>
      <c r="E46" s="159">
        <v>695247.5</v>
      </c>
      <c r="F46" s="159"/>
      <c r="G46" s="159"/>
    </row>
    <row r="47" s="1" customFormat="1" ht="22.5" customHeight="1" spans="1:7">
      <c r="A47" s="160" t="s">
        <v>138</v>
      </c>
      <c r="B47" s="160" t="s">
        <v>239</v>
      </c>
      <c r="C47" s="159">
        <v>6900</v>
      </c>
      <c r="D47" s="159"/>
      <c r="E47" s="159"/>
      <c r="F47" s="159"/>
      <c r="G47" s="159">
        <v>6900</v>
      </c>
    </row>
    <row r="48" s="1" customFormat="1" ht="22.5" customHeight="1" spans="1:7">
      <c r="A48" s="161" t="s">
        <v>139</v>
      </c>
      <c r="B48" s="161" t="s">
        <v>240</v>
      </c>
      <c r="C48" s="159">
        <v>6900</v>
      </c>
      <c r="D48" s="159"/>
      <c r="E48" s="159"/>
      <c r="F48" s="159"/>
      <c r="G48" s="159">
        <v>6900</v>
      </c>
    </row>
    <row r="49" s="1" customFormat="1" ht="22.5" customHeight="1" spans="1:7">
      <c r="A49" s="160" t="s">
        <v>140</v>
      </c>
      <c r="B49" s="160" t="s">
        <v>241</v>
      </c>
      <c r="C49" s="159">
        <v>2563440</v>
      </c>
      <c r="D49" s="159"/>
      <c r="E49" s="159"/>
      <c r="F49" s="159"/>
      <c r="G49" s="159">
        <v>2563440</v>
      </c>
    </row>
    <row r="50" s="1" customFormat="1" ht="22.5" customHeight="1" spans="1:7">
      <c r="A50" s="161" t="s">
        <v>242</v>
      </c>
      <c r="B50" s="161" t="s">
        <v>243</v>
      </c>
      <c r="C50" s="159">
        <v>2563440</v>
      </c>
      <c r="D50" s="159"/>
      <c r="E50" s="159"/>
      <c r="F50" s="159"/>
      <c r="G50" s="159">
        <v>2563440</v>
      </c>
    </row>
    <row r="51" s="1" customFormat="1" ht="22.5" customHeight="1" spans="1:7">
      <c r="A51" s="160" t="s">
        <v>141</v>
      </c>
      <c r="B51" s="160" t="s">
        <v>244</v>
      </c>
      <c r="C51" s="159">
        <v>80000</v>
      </c>
      <c r="D51" s="159"/>
      <c r="E51" s="159"/>
      <c r="F51" s="159"/>
      <c r="G51" s="159">
        <v>80000</v>
      </c>
    </row>
    <row r="52" s="1" customFormat="1" ht="22.5" customHeight="1" spans="1:7">
      <c r="A52" s="161" t="s">
        <v>245</v>
      </c>
      <c r="B52" s="161" t="s">
        <v>246</v>
      </c>
      <c r="C52" s="159">
        <v>80000</v>
      </c>
      <c r="D52" s="159"/>
      <c r="E52" s="159"/>
      <c r="F52" s="159"/>
      <c r="G52" s="159">
        <v>80000</v>
      </c>
    </row>
    <row r="53" s="1" customFormat="1" ht="22.5" customHeight="1" spans="1:7">
      <c r="A53" s="160" t="s">
        <v>142</v>
      </c>
      <c r="B53" s="160" t="s">
        <v>247</v>
      </c>
      <c r="C53" s="159">
        <v>2365368</v>
      </c>
      <c r="D53" s="159"/>
      <c r="E53" s="159"/>
      <c r="F53" s="159"/>
      <c r="G53" s="159">
        <v>2365368</v>
      </c>
    </row>
    <row r="54" s="1" customFormat="1" ht="22.5" customHeight="1" spans="1:7">
      <c r="A54" s="161" t="s">
        <v>143</v>
      </c>
      <c r="B54" s="161" t="s">
        <v>247</v>
      </c>
      <c r="C54" s="159">
        <v>2365368</v>
      </c>
      <c r="D54" s="159"/>
      <c r="E54" s="159"/>
      <c r="F54" s="159"/>
      <c r="G54" s="159">
        <v>2365368</v>
      </c>
    </row>
    <row r="55" s="1" customFormat="1" ht="22.5" customHeight="1" spans="1:7">
      <c r="A55" s="123" t="s">
        <v>144</v>
      </c>
      <c r="B55" s="123" t="s">
        <v>145</v>
      </c>
      <c r="C55" s="159">
        <v>318600</v>
      </c>
      <c r="D55" s="159"/>
      <c r="E55" s="159"/>
      <c r="F55" s="159"/>
      <c r="G55" s="159">
        <v>318600</v>
      </c>
    </row>
    <row r="56" s="1" customFormat="1" ht="22.5" customHeight="1" spans="1:7">
      <c r="A56" s="160" t="s">
        <v>146</v>
      </c>
      <c r="B56" s="160" t="s">
        <v>248</v>
      </c>
      <c r="C56" s="159">
        <v>318600</v>
      </c>
      <c r="D56" s="159"/>
      <c r="E56" s="159"/>
      <c r="F56" s="159"/>
      <c r="G56" s="159">
        <v>318600</v>
      </c>
    </row>
    <row r="57" s="1" customFormat="1" ht="22.5" customHeight="1" spans="1:7">
      <c r="A57" s="161" t="s">
        <v>249</v>
      </c>
      <c r="B57" s="161" t="s">
        <v>250</v>
      </c>
      <c r="C57" s="159">
        <v>318600</v>
      </c>
      <c r="D57" s="159"/>
      <c r="E57" s="159"/>
      <c r="F57" s="159"/>
      <c r="G57" s="159">
        <v>318600</v>
      </c>
    </row>
    <row r="58" s="1" customFormat="1" ht="22.5" customHeight="1" spans="1:7">
      <c r="A58" s="123" t="s">
        <v>147</v>
      </c>
      <c r="B58" s="123" t="s">
        <v>148</v>
      </c>
      <c r="C58" s="159">
        <v>14129580</v>
      </c>
      <c r="D58" s="159">
        <v>14129580</v>
      </c>
      <c r="E58" s="159">
        <v>14129580</v>
      </c>
      <c r="F58" s="159"/>
      <c r="G58" s="159"/>
    </row>
    <row r="59" s="1" customFormat="1" ht="22.5" customHeight="1" spans="1:7">
      <c r="A59" s="160" t="s">
        <v>149</v>
      </c>
      <c r="B59" s="160" t="s">
        <v>251</v>
      </c>
      <c r="C59" s="159">
        <v>14129580</v>
      </c>
      <c r="D59" s="159">
        <v>14129580</v>
      </c>
      <c r="E59" s="159">
        <v>14129580</v>
      </c>
      <c r="F59" s="159"/>
      <c r="G59" s="159"/>
    </row>
    <row r="60" s="1" customFormat="1" ht="22.5" customHeight="1" spans="1:7">
      <c r="A60" s="161" t="s">
        <v>150</v>
      </c>
      <c r="B60" s="161" t="s">
        <v>252</v>
      </c>
      <c r="C60" s="159">
        <v>14129580</v>
      </c>
      <c r="D60" s="159">
        <v>14129580</v>
      </c>
      <c r="E60" s="159">
        <v>14129580</v>
      </c>
      <c r="F60" s="159"/>
      <c r="G60" s="159"/>
    </row>
    <row r="61" s="1" customFormat="1" ht="22.5" customHeight="1" spans="1:7">
      <c r="A61" s="162" t="s">
        <v>151</v>
      </c>
      <c r="B61" s="163" t="s">
        <v>151</v>
      </c>
      <c r="C61" s="164">
        <v>214990005.19</v>
      </c>
      <c r="D61" s="159">
        <v>186239900.48</v>
      </c>
      <c r="E61" s="164">
        <v>180469789.77</v>
      </c>
      <c r="F61" s="164">
        <v>5770110.71</v>
      </c>
      <c r="G61" s="164">
        <v>28750104.71</v>
      </c>
    </row>
  </sheetData>
  <mergeCells count="7">
    <mergeCell ref="A3:G3"/>
    <mergeCell ref="A4:E4"/>
    <mergeCell ref="A5:B5"/>
    <mergeCell ref="D5:F5"/>
    <mergeCell ref="A61:B61"/>
    <mergeCell ref="C5:C6"/>
    <mergeCell ref="G5:G6"/>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C15" sqref="C15"/>
    </sheetView>
  </sheetViews>
  <sheetFormatPr defaultColWidth="9.13888888888889" defaultRowHeight="14.25" customHeight="1" outlineLevelRow="7" outlineLevelCol="5"/>
  <cols>
    <col min="1" max="1" width="27.4259259259259" customWidth="1"/>
    <col min="2" max="6" width="31.1759259259259" customWidth="1"/>
  </cols>
  <sheetData>
    <row r="1" customHeight="1" spans="1:6">
      <c r="A1" s="2"/>
      <c r="B1" s="2"/>
      <c r="C1" s="2"/>
      <c r="D1" s="2"/>
      <c r="E1" s="2"/>
      <c r="F1" s="2"/>
    </row>
    <row r="2" ht="12" customHeight="1" spans="1:6">
      <c r="A2" s="146"/>
      <c r="B2" s="146"/>
      <c r="C2" s="69"/>
      <c r="F2" s="147" t="s">
        <v>253</v>
      </c>
    </row>
    <row r="3" ht="25.5" customHeight="1" spans="1:6">
      <c r="A3" s="148" t="s">
        <v>254</v>
      </c>
      <c r="B3" s="148"/>
      <c r="C3" s="148"/>
      <c r="D3" s="148"/>
      <c r="E3" s="148"/>
      <c r="F3" s="148"/>
    </row>
    <row r="4" ht="15.75" customHeight="1" spans="1:6">
      <c r="A4" s="6" t="str">
        <f>"单位名称："&amp;"迪庆藏族自治州卫生健康委员会"</f>
        <v>单位名称：迪庆藏族自治州卫生健康委员会</v>
      </c>
      <c r="B4" s="146"/>
      <c r="C4" s="69"/>
      <c r="F4" s="147" t="s">
        <v>255</v>
      </c>
    </row>
    <row r="5" ht="19.5" customHeight="1" spans="1:6">
      <c r="A5" s="11" t="s">
        <v>256</v>
      </c>
      <c r="B5" s="17" t="s">
        <v>257</v>
      </c>
      <c r="C5" s="12" t="s">
        <v>258</v>
      </c>
      <c r="D5" s="13"/>
      <c r="E5" s="14"/>
      <c r="F5" s="17" t="s">
        <v>259</v>
      </c>
    </row>
    <row r="6" ht="19.5" customHeight="1" spans="1:6">
      <c r="A6" s="19"/>
      <c r="B6" s="20"/>
      <c r="C6" s="64" t="s">
        <v>59</v>
      </c>
      <c r="D6" s="64" t="s">
        <v>260</v>
      </c>
      <c r="E6" s="64" t="s">
        <v>261</v>
      </c>
      <c r="F6" s="20"/>
    </row>
    <row r="7" ht="18.75" customHeight="1" spans="1:6">
      <c r="A7" s="149">
        <v>1</v>
      </c>
      <c r="B7" s="149">
        <v>2</v>
      </c>
      <c r="C7" s="150">
        <v>3</v>
      </c>
      <c r="D7" s="149">
        <v>4</v>
      </c>
      <c r="E7" s="149">
        <v>5</v>
      </c>
      <c r="F7" s="149">
        <v>6</v>
      </c>
    </row>
    <row r="8" s="1" customFormat="1" ht="22.5" customHeight="1" spans="1:6">
      <c r="A8" s="151">
        <v>319200</v>
      </c>
      <c r="B8" s="151"/>
      <c r="C8" s="152">
        <v>300000</v>
      </c>
      <c r="D8" s="151"/>
      <c r="E8" s="151">
        <v>300000</v>
      </c>
      <c r="F8" s="151">
        <v>19200</v>
      </c>
    </row>
  </sheetData>
  <mergeCells count="6">
    <mergeCell ref="A3:F3"/>
    <mergeCell ref="A4:D4"/>
    <mergeCell ref="C5:E5"/>
    <mergeCell ref="A5:A6"/>
    <mergeCell ref="B5:B6"/>
    <mergeCell ref="F5:F6"/>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57"/>
  <sheetViews>
    <sheetView showZeros="0" workbookViewId="0">
      <pane ySplit="1" topLeftCell="A2" activePane="bottomLeft" state="frozen"/>
      <selection/>
      <selection pane="bottomLeft" activeCell="C9" sqref="C9"/>
    </sheetView>
  </sheetViews>
  <sheetFormatPr defaultColWidth="9.13888888888889" defaultRowHeight="14.25" customHeight="1"/>
  <cols>
    <col min="1" max="1" width="28.7037037037037" customWidth="1"/>
    <col min="2" max="3" width="23.8518518518519" customWidth="1"/>
    <col min="4" max="4" width="14.6018518518519" customWidth="1"/>
    <col min="5" max="5" width="18.4537037037037" customWidth="1"/>
    <col min="6" max="6" width="14.7407407407407" customWidth="1"/>
    <col min="7" max="7" width="18.8796296296296" customWidth="1"/>
    <col min="8" max="13" width="15.3148148148148" customWidth="1"/>
    <col min="14" max="16" width="14.7407407407407" customWidth="1"/>
    <col min="17" max="17" width="14.8796296296296" customWidth="1"/>
    <col min="18" max="23" width="15.0277777777778"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4:23">
      <c r="D2" s="3"/>
      <c r="E2" s="3"/>
      <c r="F2" s="3"/>
      <c r="G2" s="3"/>
      <c r="U2" s="133"/>
      <c r="W2" s="58" t="s">
        <v>262</v>
      </c>
    </row>
    <row r="3" ht="27.75" customHeight="1" spans="1:23">
      <c r="A3" s="29" t="s">
        <v>263</v>
      </c>
      <c r="B3" s="29"/>
      <c r="C3" s="29"/>
      <c r="D3" s="29"/>
      <c r="E3" s="29"/>
      <c r="F3" s="29"/>
      <c r="G3" s="29"/>
      <c r="H3" s="29"/>
      <c r="I3" s="29"/>
      <c r="J3" s="29"/>
      <c r="K3" s="29"/>
      <c r="L3" s="29"/>
      <c r="M3" s="29"/>
      <c r="N3" s="29"/>
      <c r="O3" s="29"/>
      <c r="P3" s="29"/>
      <c r="Q3" s="29"/>
      <c r="R3" s="29"/>
      <c r="S3" s="29"/>
      <c r="T3" s="29"/>
      <c r="U3" s="29"/>
      <c r="V3" s="29"/>
      <c r="W3" s="29"/>
    </row>
    <row r="4" ht="13.5" customHeight="1" spans="1:23">
      <c r="A4" s="6" t="str">
        <f>"单位名称："&amp;"迪庆藏族自治州卫生健康委员会"</f>
        <v>单位名称：迪庆藏族自治州卫生健康委员会</v>
      </c>
      <c r="B4" s="7"/>
      <c r="C4" s="7"/>
      <c r="D4" s="7"/>
      <c r="E4" s="7"/>
      <c r="F4" s="7"/>
      <c r="G4" s="7"/>
      <c r="H4" s="8"/>
      <c r="I4" s="8"/>
      <c r="J4" s="8"/>
      <c r="K4" s="8"/>
      <c r="L4" s="8"/>
      <c r="M4" s="8"/>
      <c r="N4" s="8"/>
      <c r="O4" s="8"/>
      <c r="P4" s="8"/>
      <c r="Q4" s="8"/>
      <c r="U4" s="133"/>
      <c r="W4" s="115" t="s">
        <v>255</v>
      </c>
    </row>
    <row r="5" ht="21.75" customHeight="1" spans="1:23">
      <c r="A5" s="10" t="s">
        <v>264</v>
      </c>
      <c r="B5" s="10" t="s">
        <v>265</v>
      </c>
      <c r="C5" s="10" t="s">
        <v>266</v>
      </c>
      <c r="D5" s="11" t="s">
        <v>267</v>
      </c>
      <c r="E5" s="11" t="s">
        <v>268</v>
      </c>
      <c r="F5" s="11" t="s">
        <v>269</v>
      </c>
      <c r="G5" s="11" t="s">
        <v>270</v>
      </c>
      <c r="H5" s="64" t="s">
        <v>271</v>
      </c>
      <c r="I5" s="64"/>
      <c r="J5" s="64"/>
      <c r="K5" s="64"/>
      <c r="L5" s="130"/>
      <c r="M5" s="130"/>
      <c r="N5" s="130"/>
      <c r="O5" s="130"/>
      <c r="P5" s="130"/>
      <c r="Q5" s="49"/>
      <c r="R5" s="64"/>
      <c r="S5" s="64"/>
      <c r="T5" s="64"/>
      <c r="U5" s="64"/>
      <c r="V5" s="64"/>
      <c r="W5" s="64"/>
    </row>
    <row r="6" ht="21.75" customHeight="1" spans="1:23">
      <c r="A6" s="15"/>
      <c r="B6" s="15"/>
      <c r="C6" s="15"/>
      <c r="D6" s="16"/>
      <c r="E6" s="16"/>
      <c r="F6" s="16"/>
      <c r="G6" s="16"/>
      <c r="H6" s="64" t="s">
        <v>57</v>
      </c>
      <c r="I6" s="49" t="s">
        <v>60</v>
      </c>
      <c r="J6" s="49"/>
      <c r="K6" s="49"/>
      <c r="L6" s="130"/>
      <c r="M6" s="130"/>
      <c r="N6" s="130" t="s">
        <v>272</v>
      </c>
      <c r="O6" s="130"/>
      <c r="P6" s="130"/>
      <c r="Q6" s="49" t="s">
        <v>63</v>
      </c>
      <c r="R6" s="64" t="s">
        <v>92</v>
      </c>
      <c r="S6" s="49"/>
      <c r="T6" s="49"/>
      <c r="U6" s="49"/>
      <c r="V6" s="49"/>
      <c r="W6" s="49"/>
    </row>
    <row r="7" ht="15" customHeight="1" spans="1:23">
      <c r="A7" s="18"/>
      <c r="B7" s="18"/>
      <c r="C7" s="18"/>
      <c r="D7" s="19"/>
      <c r="E7" s="19"/>
      <c r="F7" s="19"/>
      <c r="G7" s="19"/>
      <c r="H7" s="64"/>
      <c r="I7" s="49" t="s">
        <v>273</v>
      </c>
      <c r="J7" s="49" t="s">
        <v>274</v>
      </c>
      <c r="K7" s="49" t="s">
        <v>275</v>
      </c>
      <c r="L7" s="142" t="s">
        <v>276</v>
      </c>
      <c r="M7" s="142" t="s">
        <v>277</v>
      </c>
      <c r="N7" s="142" t="s">
        <v>60</v>
      </c>
      <c r="O7" s="142" t="s">
        <v>61</v>
      </c>
      <c r="P7" s="142" t="s">
        <v>62</v>
      </c>
      <c r="Q7" s="49"/>
      <c r="R7" s="49" t="s">
        <v>59</v>
      </c>
      <c r="S7" s="49" t="s">
        <v>70</v>
      </c>
      <c r="T7" s="49" t="s">
        <v>278</v>
      </c>
      <c r="U7" s="49" t="s">
        <v>66</v>
      </c>
      <c r="V7" s="49" t="s">
        <v>67</v>
      </c>
      <c r="W7" s="49" t="s">
        <v>68</v>
      </c>
    </row>
    <row r="8" ht="27.75" customHeight="1" spans="1:23">
      <c r="A8" s="18"/>
      <c r="B8" s="18"/>
      <c r="C8" s="18"/>
      <c r="D8" s="19"/>
      <c r="E8" s="19"/>
      <c r="F8" s="19"/>
      <c r="G8" s="19"/>
      <c r="H8" s="64"/>
      <c r="I8" s="49"/>
      <c r="J8" s="49"/>
      <c r="K8" s="49"/>
      <c r="L8" s="142"/>
      <c r="M8" s="142"/>
      <c r="N8" s="142"/>
      <c r="O8" s="142"/>
      <c r="P8" s="142"/>
      <c r="Q8" s="49"/>
      <c r="R8" s="49"/>
      <c r="S8" s="49"/>
      <c r="T8" s="49"/>
      <c r="U8" s="49"/>
      <c r="V8" s="49"/>
      <c r="W8" s="49"/>
    </row>
    <row r="9" ht="15" customHeight="1" spans="1:23">
      <c r="A9" s="139">
        <v>1</v>
      </c>
      <c r="B9" s="139">
        <v>2</v>
      </c>
      <c r="C9" s="139">
        <v>3</v>
      </c>
      <c r="D9" s="139">
        <v>4</v>
      </c>
      <c r="E9" s="139">
        <v>5</v>
      </c>
      <c r="F9" s="139">
        <v>6</v>
      </c>
      <c r="G9" s="139">
        <v>7</v>
      </c>
      <c r="H9" s="139">
        <v>8</v>
      </c>
      <c r="I9" s="139">
        <v>9</v>
      </c>
      <c r="J9" s="139">
        <v>10</v>
      </c>
      <c r="K9" s="139">
        <v>11</v>
      </c>
      <c r="L9" s="139">
        <v>12</v>
      </c>
      <c r="M9" s="139">
        <v>13</v>
      </c>
      <c r="N9" s="139">
        <v>14</v>
      </c>
      <c r="O9" s="139">
        <v>15</v>
      </c>
      <c r="P9" s="139">
        <v>16</v>
      </c>
      <c r="Q9" s="139">
        <v>17</v>
      </c>
      <c r="R9" s="139">
        <v>18</v>
      </c>
      <c r="S9" s="139">
        <v>19</v>
      </c>
      <c r="T9" s="139">
        <v>20</v>
      </c>
      <c r="U9" s="139">
        <v>21</v>
      </c>
      <c r="V9" s="139">
        <v>22</v>
      </c>
      <c r="W9" s="139">
        <v>23</v>
      </c>
    </row>
    <row r="10" s="1" customFormat="1" ht="22.5" customHeight="1" spans="1:23">
      <c r="A10" s="140" t="s">
        <v>72</v>
      </c>
      <c r="B10" s="140"/>
      <c r="C10" s="140"/>
      <c r="D10" s="140"/>
      <c r="E10" s="140"/>
      <c r="F10" s="140"/>
      <c r="G10" s="140"/>
      <c r="H10" s="110"/>
      <c r="I10" s="110"/>
      <c r="J10" s="110"/>
      <c r="K10" s="143"/>
      <c r="L10" s="110"/>
      <c r="M10" s="143"/>
      <c r="N10" s="143"/>
      <c r="O10" s="143"/>
      <c r="P10" s="143"/>
      <c r="Q10" s="110"/>
      <c r="R10" s="110"/>
      <c r="S10" s="110"/>
      <c r="T10" s="110"/>
      <c r="U10" s="110"/>
      <c r="V10" s="110"/>
      <c r="W10" s="110"/>
    </row>
    <row r="11" s="1" customFormat="1" ht="22.5" customHeight="1" spans="1:23">
      <c r="A11" s="141" t="s">
        <v>72</v>
      </c>
      <c r="B11" s="140"/>
      <c r="C11" s="140"/>
      <c r="D11" s="140"/>
      <c r="E11" s="140"/>
      <c r="F11" s="140"/>
      <c r="G11" s="140"/>
      <c r="H11" s="110"/>
      <c r="I11" s="110"/>
      <c r="J11" s="110"/>
      <c r="K11" s="143"/>
      <c r="L11" s="110"/>
      <c r="M11" s="143"/>
      <c r="N11" s="132"/>
      <c r="O11" s="132"/>
      <c r="P11" s="132"/>
      <c r="Q11" s="110"/>
      <c r="R11" s="110"/>
      <c r="S11" s="110"/>
      <c r="T11" s="110"/>
      <c r="U11" s="110"/>
      <c r="V11" s="110"/>
      <c r="W11" s="110"/>
    </row>
    <row r="12" s="1" customFormat="1" ht="22.5" customHeight="1" spans="1:23">
      <c r="A12" s="141" t="s">
        <v>72</v>
      </c>
      <c r="B12" s="140" t="s">
        <v>279</v>
      </c>
      <c r="C12" s="140" t="s">
        <v>280</v>
      </c>
      <c r="D12" s="140" t="s">
        <v>118</v>
      </c>
      <c r="E12" s="140" t="s">
        <v>215</v>
      </c>
      <c r="F12" s="140" t="s">
        <v>281</v>
      </c>
      <c r="G12" s="140" t="s">
        <v>282</v>
      </c>
      <c r="H12" s="110">
        <v>1342560</v>
      </c>
      <c r="I12" s="110">
        <v>1342560</v>
      </c>
      <c r="J12" s="25"/>
      <c r="K12" s="25"/>
      <c r="L12" s="110">
        <v>1342560</v>
      </c>
      <c r="M12" s="25"/>
      <c r="N12" s="132"/>
      <c r="O12" s="132"/>
      <c r="P12" s="132"/>
      <c r="Q12" s="110"/>
      <c r="R12" s="110"/>
      <c r="S12" s="110"/>
      <c r="T12" s="110"/>
      <c r="U12" s="110"/>
      <c r="V12" s="110"/>
      <c r="W12" s="110"/>
    </row>
    <row r="13" s="1" customFormat="1" ht="22.5" customHeight="1" spans="1:23">
      <c r="A13" s="141" t="s">
        <v>72</v>
      </c>
      <c r="B13" s="140" t="s">
        <v>283</v>
      </c>
      <c r="C13" s="140" t="s">
        <v>284</v>
      </c>
      <c r="D13" s="140" t="s">
        <v>118</v>
      </c>
      <c r="E13" s="140" t="s">
        <v>215</v>
      </c>
      <c r="F13" s="140" t="s">
        <v>281</v>
      </c>
      <c r="G13" s="140" t="s">
        <v>282</v>
      </c>
      <c r="H13" s="110">
        <v>188304</v>
      </c>
      <c r="I13" s="110">
        <v>188304</v>
      </c>
      <c r="J13" s="25"/>
      <c r="K13" s="25"/>
      <c r="L13" s="110">
        <v>188304</v>
      </c>
      <c r="M13" s="25"/>
      <c r="N13" s="132"/>
      <c r="O13" s="132"/>
      <c r="P13" s="132"/>
      <c r="Q13" s="110"/>
      <c r="R13" s="110"/>
      <c r="S13" s="110"/>
      <c r="T13" s="110"/>
      <c r="U13" s="110"/>
      <c r="V13" s="110"/>
      <c r="W13" s="110"/>
    </row>
    <row r="14" s="1" customFormat="1" ht="22.5" customHeight="1" spans="1:23">
      <c r="A14" s="141" t="s">
        <v>72</v>
      </c>
      <c r="B14" s="140" t="s">
        <v>279</v>
      </c>
      <c r="C14" s="140" t="s">
        <v>280</v>
      </c>
      <c r="D14" s="140" t="s">
        <v>118</v>
      </c>
      <c r="E14" s="140" t="s">
        <v>215</v>
      </c>
      <c r="F14" s="140" t="s">
        <v>285</v>
      </c>
      <c r="G14" s="140" t="s">
        <v>286</v>
      </c>
      <c r="H14" s="110">
        <v>3133158</v>
      </c>
      <c r="I14" s="110">
        <v>3133158</v>
      </c>
      <c r="J14" s="25"/>
      <c r="K14" s="25"/>
      <c r="L14" s="110">
        <v>3133158</v>
      </c>
      <c r="M14" s="25"/>
      <c r="N14" s="132"/>
      <c r="O14" s="132"/>
      <c r="P14" s="132"/>
      <c r="Q14" s="110"/>
      <c r="R14" s="110"/>
      <c r="S14" s="110"/>
      <c r="T14" s="110"/>
      <c r="U14" s="110"/>
      <c r="V14" s="110"/>
      <c r="W14" s="110"/>
    </row>
    <row r="15" s="1" customFormat="1" ht="22.5" customHeight="1" spans="1:23">
      <c r="A15" s="141" t="s">
        <v>72</v>
      </c>
      <c r="B15" s="140" t="s">
        <v>283</v>
      </c>
      <c r="C15" s="140" t="s">
        <v>284</v>
      </c>
      <c r="D15" s="140" t="s">
        <v>118</v>
      </c>
      <c r="E15" s="140" t="s">
        <v>215</v>
      </c>
      <c r="F15" s="140" t="s">
        <v>285</v>
      </c>
      <c r="G15" s="140" t="s">
        <v>286</v>
      </c>
      <c r="H15" s="110">
        <v>206064</v>
      </c>
      <c r="I15" s="110">
        <v>206064</v>
      </c>
      <c r="J15" s="25"/>
      <c r="K15" s="25"/>
      <c r="L15" s="110">
        <v>206064</v>
      </c>
      <c r="M15" s="25"/>
      <c r="N15" s="132"/>
      <c r="O15" s="132"/>
      <c r="P15" s="132"/>
      <c r="Q15" s="110"/>
      <c r="R15" s="110"/>
      <c r="S15" s="110"/>
      <c r="T15" s="110"/>
      <c r="U15" s="110"/>
      <c r="V15" s="110"/>
      <c r="W15" s="110"/>
    </row>
    <row r="16" s="1" customFormat="1" ht="22.5" customHeight="1" spans="1:23">
      <c r="A16" s="141" t="s">
        <v>72</v>
      </c>
      <c r="B16" s="140" t="s">
        <v>279</v>
      </c>
      <c r="C16" s="140" t="s">
        <v>280</v>
      </c>
      <c r="D16" s="140" t="s">
        <v>118</v>
      </c>
      <c r="E16" s="140" t="s">
        <v>215</v>
      </c>
      <c r="F16" s="140" t="s">
        <v>287</v>
      </c>
      <c r="G16" s="140" t="s">
        <v>288</v>
      </c>
      <c r="H16" s="110">
        <v>111880</v>
      </c>
      <c r="I16" s="110">
        <v>111880</v>
      </c>
      <c r="J16" s="25"/>
      <c r="K16" s="25"/>
      <c r="L16" s="110">
        <v>111880</v>
      </c>
      <c r="M16" s="25"/>
      <c r="N16" s="132"/>
      <c r="O16" s="132"/>
      <c r="P16" s="132"/>
      <c r="Q16" s="110"/>
      <c r="R16" s="110"/>
      <c r="S16" s="110"/>
      <c r="T16" s="110"/>
      <c r="U16" s="110"/>
      <c r="V16" s="110"/>
      <c r="W16" s="110"/>
    </row>
    <row r="17" s="1" customFormat="1" ht="22.5" customHeight="1" spans="1:23">
      <c r="A17" s="141" t="s">
        <v>72</v>
      </c>
      <c r="B17" s="140" t="s">
        <v>289</v>
      </c>
      <c r="C17" s="140" t="s">
        <v>290</v>
      </c>
      <c r="D17" s="140" t="s">
        <v>118</v>
      </c>
      <c r="E17" s="140" t="s">
        <v>215</v>
      </c>
      <c r="F17" s="140" t="s">
        <v>287</v>
      </c>
      <c r="G17" s="140" t="s">
        <v>288</v>
      </c>
      <c r="H17" s="110">
        <v>846780</v>
      </c>
      <c r="I17" s="110">
        <v>846780</v>
      </c>
      <c r="J17" s="25"/>
      <c r="K17" s="25"/>
      <c r="L17" s="110">
        <v>846780</v>
      </c>
      <c r="M17" s="25"/>
      <c r="N17" s="132"/>
      <c r="O17" s="132"/>
      <c r="P17" s="132"/>
      <c r="Q17" s="110"/>
      <c r="R17" s="110"/>
      <c r="S17" s="110"/>
      <c r="T17" s="110"/>
      <c r="U17" s="110"/>
      <c r="V17" s="110"/>
      <c r="W17" s="110"/>
    </row>
    <row r="18" s="1" customFormat="1" ht="22.5" customHeight="1" spans="1:23">
      <c r="A18" s="141" t="s">
        <v>72</v>
      </c>
      <c r="B18" s="140" t="s">
        <v>283</v>
      </c>
      <c r="C18" s="140" t="s">
        <v>284</v>
      </c>
      <c r="D18" s="140" t="s">
        <v>118</v>
      </c>
      <c r="E18" s="140" t="s">
        <v>215</v>
      </c>
      <c r="F18" s="140" t="s">
        <v>291</v>
      </c>
      <c r="G18" s="140" t="s">
        <v>292</v>
      </c>
      <c r="H18" s="110">
        <v>15692</v>
      </c>
      <c r="I18" s="110">
        <v>15692</v>
      </c>
      <c r="J18" s="25"/>
      <c r="K18" s="25"/>
      <c r="L18" s="110">
        <v>15692</v>
      </c>
      <c r="M18" s="25"/>
      <c r="N18" s="132"/>
      <c r="O18" s="132"/>
      <c r="P18" s="132"/>
      <c r="Q18" s="110"/>
      <c r="R18" s="110"/>
      <c r="S18" s="110"/>
      <c r="T18" s="110"/>
      <c r="U18" s="110"/>
      <c r="V18" s="110"/>
      <c r="W18" s="110"/>
    </row>
    <row r="19" s="1" customFormat="1" ht="22.5" customHeight="1" spans="1:23">
      <c r="A19" s="141" t="s">
        <v>72</v>
      </c>
      <c r="B19" s="140" t="s">
        <v>283</v>
      </c>
      <c r="C19" s="140" t="s">
        <v>284</v>
      </c>
      <c r="D19" s="140" t="s">
        <v>118</v>
      </c>
      <c r="E19" s="140" t="s">
        <v>215</v>
      </c>
      <c r="F19" s="140" t="s">
        <v>291</v>
      </c>
      <c r="G19" s="140" t="s">
        <v>292</v>
      </c>
      <c r="H19" s="110">
        <v>356520</v>
      </c>
      <c r="I19" s="110">
        <v>356520</v>
      </c>
      <c r="J19" s="25"/>
      <c r="K19" s="25"/>
      <c r="L19" s="110">
        <v>356520</v>
      </c>
      <c r="M19" s="25"/>
      <c r="N19" s="132"/>
      <c r="O19" s="132"/>
      <c r="P19" s="132"/>
      <c r="Q19" s="110"/>
      <c r="R19" s="110"/>
      <c r="S19" s="110"/>
      <c r="T19" s="110"/>
      <c r="U19" s="110"/>
      <c r="V19" s="110"/>
      <c r="W19" s="110"/>
    </row>
    <row r="20" s="1" customFormat="1" ht="22.5" customHeight="1" spans="1:23">
      <c r="A20" s="141" t="s">
        <v>72</v>
      </c>
      <c r="B20" s="140" t="s">
        <v>293</v>
      </c>
      <c r="C20" s="140" t="s">
        <v>294</v>
      </c>
      <c r="D20" s="140" t="s">
        <v>118</v>
      </c>
      <c r="E20" s="140" t="s">
        <v>215</v>
      </c>
      <c r="F20" s="140" t="s">
        <v>291</v>
      </c>
      <c r="G20" s="140" t="s">
        <v>292</v>
      </c>
      <c r="H20" s="110">
        <v>184680</v>
      </c>
      <c r="I20" s="110">
        <v>184680</v>
      </c>
      <c r="J20" s="25"/>
      <c r="K20" s="25"/>
      <c r="L20" s="110">
        <v>184680</v>
      </c>
      <c r="M20" s="25"/>
      <c r="N20" s="132"/>
      <c r="O20" s="132"/>
      <c r="P20" s="132"/>
      <c r="Q20" s="110"/>
      <c r="R20" s="110"/>
      <c r="S20" s="110"/>
      <c r="T20" s="110"/>
      <c r="U20" s="110"/>
      <c r="V20" s="110"/>
      <c r="W20" s="110"/>
    </row>
    <row r="21" s="1" customFormat="1" ht="22.5" customHeight="1" spans="1:23">
      <c r="A21" s="141" t="s">
        <v>72</v>
      </c>
      <c r="B21" s="140" t="s">
        <v>293</v>
      </c>
      <c r="C21" s="140" t="s">
        <v>294</v>
      </c>
      <c r="D21" s="140" t="s">
        <v>118</v>
      </c>
      <c r="E21" s="140" t="s">
        <v>215</v>
      </c>
      <c r="F21" s="140" t="s">
        <v>291</v>
      </c>
      <c r="G21" s="140" t="s">
        <v>292</v>
      </c>
      <c r="H21" s="110">
        <v>66000</v>
      </c>
      <c r="I21" s="110">
        <v>66000</v>
      </c>
      <c r="J21" s="25"/>
      <c r="K21" s="25"/>
      <c r="L21" s="110">
        <v>66000</v>
      </c>
      <c r="M21" s="25"/>
      <c r="N21" s="132"/>
      <c r="O21" s="132"/>
      <c r="P21" s="132"/>
      <c r="Q21" s="110"/>
      <c r="R21" s="110"/>
      <c r="S21" s="110"/>
      <c r="T21" s="110"/>
      <c r="U21" s="110"/>
      <c r="V21" s="110"/>
      <c r="W21" s="110"/>
    </row>
    <row r="22" s="1" customFormat="1" ht="22.5" customHeight="1" spans="1:23">
      <c r="A22" s="141" t="s">
        <v>72</v>
      </c>
      <c r="B22" s="140" t="s">
        <v>295</v>
      </c>
      <c r="C22" s="140" t="s">
        <v>296</v>
      </c>
      <c r="D22" s="140" t="s">
        <v>110</v>
      </c>
      <c r="E22" s="140" t="s">
        <v>209</v>
      </c>
      <c r="F22" s="140" t="s">
        <v>297</v>
      </c>
      <c r="G22" s="140" t="s">
        <v>298</v>
      </c>
      <c r="H22" s="110">
        <v>952774.08</v>
      </c>
      <c r="I22" s="110">
        <v>952774.08</v>
      </c>
      <c r="J22" s="25"/>
      <c r="K22" s="25"/>
      <c r="L22" s="110">
        <v>952774.08</v>
      </c>
      <c r="M22" s="25"/>
      <c r="N22" s="132"/>
      <c r="O22" s="132"/>
      <c r="P22" s="132"/>
      <c r="Q22" s="110"/>
      <c r="R22" s="110"/>
      <c r="S22" s="110"/>
      <c r="T22" s="110"/>
      <c r="U22" s="110"/>
      <c r="V22" s="110"/>
      <c r="W22" s="110"/>
    </row>
    <row r="23" s="1" customFormat="1" ht="22.5" customHeight="1" spans="1:23">
      <c r="A23" s="141" t="s">
        <v>72</v>
      </c>
      <c r="B23" s="140" t="s">
        <v>295</v>
      </c>
      <c r="C23" s="140" t="s">
        <v>296</v>
      </c>
      <c r="D23" s="140" t="s">
        <v>134</v>
      </c>
      <c r="E23" s="140" t="s">
        <v>235</v>
      </c>
      <c r="F23" s="140" t="s">
        <v>299</v>
      </c>
      <c r="G23" s="140" t="s">
        <v>300</v>
      </c>
      <c r="H23" s="110">
        <v>372277.35</v>
      </c>
      <c r="I23" s="110">
        <v>372277.35</v>
      </c>
      <c r="J23" s="25"/>
      <c r="K23" s="25"/>
      <c r="L23" s="110">
        <v>372277.35</v>
      </c>
      <c r="M23" s="25"/>
      <c r="N23" s="132"/>
      <c r="O23" s="132"/>
      <c r="P23" s="132"/>
      <c r="Q23" s="110"/>
      <c r="R23" s="110"/>
      <c r="S23" s="110"/>
      <c r="T23" s="110"/>
      <c r="U23" s="110"/>
      <c r="V23" s="110"/>
      <c r="W23" s="110"/>
    </row>
    <row r="24" s="1" customFormat="1" ht="22.5" customHeight="1" spans="1:23">
      <c r="A24" s="141" t="s">
        <v>72</v>
      </c>
      <c r="B24" s="140" t="s">
        <v>295</v>
      </c>
      <c r="C24" s="140" t="s">
        <v>296</v>
      </c>
      <c r="D24" s="140" t="s">
        <v>135</v>
      </c>
      <c r="E24" s="140" t="s">
        <v>236</v>
      </c>
      <c r="F24" s="140" t="s">
        <v>299</v>
      </c>
      <c r="G24" s="140" t="s">
        <v>300</v>
      </c>
      <c r="H24" s="110">
        <v>64767.6</v>
      </c>
      <c r="I24" s="110">
        <v>64767.6</v>
      </c>
      <c r="J24" s="25"/>
      <c r="K24" s="25"/>
      <c r="L24" s="110">
        <v>64767.6</v>
      </c>
      <c r="M24" s="25"/>
      <c r="N24" s="132"/>
      <c r="O24" s="132"/>
      <c r="P24" s="132"/>
      <c r="Q24" s="110"/>
      <c r="R24" s="110"/>
      <c r="S24" s="110"/>
      <c r="T24" s="110"/>
      <c r="U24" s="110"/>
      <c r="V24" s="110"/>
      <c r="W24" s="110"/>
    </row>
    <row r="25" s="1" customFormat="1" ht="22.5" customHeight="1" spans="1:23">
      <c r="A25" s="141" t="s">
        <v>72</v>
      </c>
      <c r="B25" s="140" t="s">
        <v>295</v>
      </c>
      <c r="C25" s="140" t="s">
        <v>296</v>
      </c>
      <c r="D25" s="140" t="s">
        <v>136</v>
      </c>
      <c r="E25" s="140" t="s">
        <v>237</v>
      </c>
      <c r="F25" s="140" t="s">
        <v>301</v>
      </c>
      <c r="G25" s="140" t="s">
        <v>302</v>
      </c>
      <c r="H25" s="110">
        <v>152956.72</v>
      </c>
      <c r="I25" s="110">
        <v>152956.72</v>
      </c>
      <c r="J25" s="25"/>
      <c r="K25" s="25"/>
      <c r="L25" s="110">
        <v>152956.72</v>
      </c>
      <c r="M25" s="25"/>
      <c r="N25" s="132"/>
      <c r="O25" s="132"/>
      <c r="P25" s="132"/>
      <c r="Q25" s="110"/>
      <c r="R25" s="110"/>
      <c r="S25" s="110"/>
      <c r="T25" s="110"/>
      <c r="U25" s="110"/>
      <c r="V25" s="110"/>
      <c r="W25" s="110"/>
    </row>
    <row r="26" s="1" customFormat="1" ht="22.5" customHeight="1" spans="1:23">
      <c r="A26" s="141" t="s">
        <v>72</v>
      </c>
      <c r="B26" s="140" t="s">
        <v>295</v>
      </c>
      <c r="C26" s="140" t="s">
        <v>296</v>
      </c>
      <c r="D26" s="140" t="s">
        <v>136</v>
      </c>
      <c r="E26" s="140" t="s">
        <v>237</v>
      </c>
      <c r="F26" s="140" t="s">
        <v>301</v>
      </c>
      <c r="G26" s="140" t="s">
        <v>302</v>
      </c>
      <c r="H26" s="110">
        <v>233090.64</v>
      </c>
      <c r="I26" s="110">
        <v>233090.64</v>
      </c>
      <c r="J26" s="25"/>
      <c r="K26" s="25"/>
      <c r="L26" s="110">
        <v>233090.64</v>
      </c>
      <c r="M26" s="25"/>
      <c r="N26" s="132"/>
      <c r="O26" s="132"/>
      <c r="P26" s="132"/>
      <c r="Q26" s="110"/>
      <c r="R26" s="110"/>
      <c r="S26" s="110"/>
      <c r="T26" s="110"/>
      <c r="U26" s="110"/>
      <c r="V26" s="110"/>
      <c r="W26" s="110"/>
    </row>
    <row r="27" s="1" customFormat="1" ht="22.5" customHeight="1" spans="1:23">
      <c r="A27" s="141" t="s">
        <v>72</v>
      </c>
      <c r="B27" s="140" t="s">
        <v>295</v>
      </c>
      <c r="C27" s="140" t="s">
        <v>296</v>
      </c>
      <c r="D27" s="140" t="s">
        <v>137</v>
      </c>
      <c r="E27" s="140" t="s">
        <v>238</v>
      </c>
      <c r="F27" s="140" t="s">
        <v>303</v>
      </c>
      <c r="G27" s="140" t="s">
        <v>304</v>
      </c>
      <c r="H27" s="110">
        <v>10151.16</v>
      </c>
      <c r="I27" s="110">
        <v>10151.16</v>
      </c>
      <c r="J27" s="25"/>
      <c r="K27" s="25"/>
      <c r="L27" s="110">
        <v>10151.16</v>
      </c>
      <c r="M27" s="25"/>
      <c r="N27" s="132"/>
      <c r="O27" s="132"/>
      <c r="P27" s="132"/>
      <c r="Q27" s="110"/>
      <c r="R27" s="110"/>
      <c r="S27" s="110"/>
      <c r="T27" s="110"/>
      <c r="U27" s="110"/>
      <c r="V27" s="110"/>
      <c r="W27" s="110"/>
    </row>
    <row r="28" s="1" customFormat="1" ht="22.5" customHeight="1" spans="1:23">
      <c r="A28" s="141" t="s">
        <v>72</v>
      </c>
      <c r="B28" s="140" t="s">
        <v>295</v>
      </c>
      <c r="C28" s="140" t="s">
        <v>296</v>
      </c>
      <c r="D28" s="140" t="s">
        <v>137</v>
      </c>
      <c r="E28" s="140" t="s">
        <v>238</v>
      </c>
      <c r="F28" s="140" t="s">
        <v>303</v>
      </c>
      <c r="G28" s="140" t="s">
        <v>304</v>
      </c>
      <c r="H28" s="110">
        <v>1758.52</v>
      </c>
      <c r="I28" s="110">
        <v>1758.52</v>
      </c>
      <c r="J28" s="25"/>
      <c r="K28" s="25"/>
      <c r="L28" s="110">
        <v>1758.52</v>
      </c>
      <c r="M28" s="25"/>
      <c r="N28" s="132"/>
      <c r="O28" s="132"/>
      <c r="P28" s="132"/>
      <c r="Q28" s="110"/>
      <c r="R28" s="110"/>
      <c r="S28" s="110"/>
      <c r="T28" s="110"/>
      <c r="U28" s="110"/>
      <c r="V28" s="110"/>
      <c r="W28" s="110"/>
    </row>
    <row r="29" s="1" customFormat="1" ht="22.5" customHeight="1" spans="1:23">
      <c r="A29" s="141" t="s">
        <v>72</v>
      </c>
      <c r="B29" s="140" t="s">
        <v>295</v>
      </c>
      <c r="C29" s="140" t="s">
        <v>296</v>
      </c>
      <c r="D29" s="140" t="s">
        <v>118</v>
      </c>
      <c r="E29" s="140" t="s">
        <v>215</v>
      </c>
      <c r="F29" s="140" t="s">
        <v>303</v>
      </c>
      <c r="G29" s="140" t="s">
        <v>304</v>
      </c>
      <c r="H29" s="110">
        <v>8343.47</v>
      </c>
      <c r="I29" s="110">
        <v>8343.47</v>
      </c>
      <c r="J29" s="25"/>
      <c r="K29" s="25"/>
      <c r="L29" s="110">
        <v>8343.47</v>
      </c>
      <c r="M29" s="25"/>
      <c r="N29" s="132"/>
      <c r="O29" s="132"/>
      <c r="P29" s="132"/>
      <c r="Q29" s="110"/>
      <c r="R29" s="110"/>
      <c r="S29" s="110"/>
      <c r="T29" s="110"/>
      <c r="U29" s="110"/>
      <c r="V29" s="110"/>
      <c r="W29" s="110"/>
    </row>
    <row r="30" s="1" customFormat="1" ht="22.5" customHeight="1" spans="1:23">
      <c r="A30" s="141" t="s">
        <v>72</v>
      </c>
      <c r="B30" s="140" t="s">
        <v>295</v>
      </c>
      <c r="C30" s="140" t="s">
        <v>296</v>
      </c>
      <c r="D30" s="140" t="s">
        <v>137</v>
      </c>
      <c r="E30" s="140" t="s">
        <v>238</v>
      </c>
      <c r="F30" s="140" t="s">
        <v>303</v>
      </c>
      <c r="G30" s="140" t="s">
        <v>304</v>
      </c>
      <c r="H30" s="110">
        <v>14628</v>
      </c>
      <c r="I30" s="110">
        <v>14628</v>
      </c>
      <c r="J30" s="25"/>
      <c r="K30" s="25"/>
      <c r="L30" s="110">
        <v>14628</v>
      </c>
      <c r="M30" s="25"/>
      <c r="N30" s="132"/>
      <c r="O30" s="132"/>
      <c r="P30" s="132"/>
      <c r="Q30" s="110"/>
      <c r="R30" s="110"/>
      <c r="S30" s="110"/>
      <c r="T30" s="110"/>
      <c r="U30" s="110"/>
      <c r="V30" s="110"/>
      <c r="W30" s="110"/>
    </row>
    <row r="31" s="1" customFormat="1" ht="22.5" customHeight="1" spans="1:23">
      <c r="A31" s="141" t="s">
        <v>72</v>
      </c>
      <c r="B31" s="140" t="s">
        <v>295</v>
      </c>
      <c r="C31" s="140" t="s">
        <v>296</v>
      </c>
      <c r="D31" s="140" t="s">
        <v>137</v>
      </c>
      <c r="E31" s="140" t="s">
        <v>238</v>
      </c>
      <c r="F31" s="140" t="s">
        <v>303</v>
      </c>
      <c r="G31" s="140" t="s">
        <v>304</v>
      </c>
      <c r="H31" s="110">
        <v>1656</v>
      </c>
      <c r="I31" s="110">
        <v>1656</v>
      </c>
      <c r="J31" s="25"/>
      <c r="K31" s="25"/>
      <c r="L31" s="110">
        <v>1656</v>
      </c>
      <c r="M31" s="25"/>
      <c r="N31" s="132"/>
      <c r="O31" s="132"/>
      <c r="P31" s="132"/>
      <c r="Q31" s="110"/>
      <c r="R31" s="110"/>
      <c r="S31" s="110"/>
      <c r="T31" s="110"/>
      <c r="U31" s="110"/>
      <c r="V31" s="110"/>
      <c r="W31" s="110"/>
    </row>
    <row r="32" s="1" customFormat="1" ht="22.5" customHeight="1" spans="1:23">
      <c r="A32" s="141" t="s">
        <v>72</v>
      </c>
      <c r="B32" s="140" t="s">
        <v>305</v>
      </c>
      <c r="C32" s="140" t="s">
        <v>252</v>
      </c>
      <c r="D32" s="140" t="s">
        <v>150</v>
      </c>
      <c r="E32" s="140" t="s">
        <v>252</v>
      </c>
      <c r="F32" s="140" t="s">
        <v>306</v>
      </c>
      <c r="G32" s="140" t="s">
        <v>252</v>
      </c>
      <c r="H32" s="110">
        <v>747580.56</v>
      </c>
      <c r="I32" s="110">
        <v>747580.56</v>
      </c>
      <c r="J32" s="25"/>
      <c r="K32" s="25"/>
      <c r="L32" s="110">
        <v>747580.56</v>
      </c>
      <c r="M32" s="25"/>
      <c r="N32" s="132"/>
      <c r="O32" s="132"/>
      <c r="P32" s="132"/>
      <c r="Q32" s="110"/>
      <c r="R32" s="110"/>
      <c r="S32" s="110"/>
      <c r="T32" s="110"/>
      <c r="U32" s="110"/>
      <c r="V32" s="110"/>
      <c r="W32" s="110"/>
    </row>
    <row r="33" s="1" customFormat="1" ht="22.5" customHeight="1" spans="1:23">
      <c r="A33" s="141" t="s">
        <v>72</v>
      </c>
      <c r="B33" s="140" t="s">
        <v>307</v>
      </c>
      <c r="C33" s="140" t="s">
        <v>308</v>
      </c>
      <c r="D33" s="140" t="s">
        <v>118</v>
      </c>
      <c r="E33" s="140" t="s">
        <v>215</v>
      </c>
      <c r="F33" s="140" t="s">
        <v>309</v>
      </c>
      <c r="G33" s="140" t="s">
        <v>310</v>
      </c>
      <c r="H33" s="110">
        <v>40000</v>
      </c>
      <c r="I33" s="110">
        <v>40000</v>
      </c>
      <c r="J33" s="25"/>
      <c r="K33" s="25"/>
      <c r="L33" s="110">
        <v>40000</v>
      </c>
      <c r="M33" s="25"/>
      <c r="N33" s="132"/>
      <c r="O33" s="132"/>
      <c r="P33" s="132"/>
      <c r="Q33" s="110"/>
      <c r="R33" s="110"/>
      <c r="S33" s="110"/>
      <c r="T33" s="110"/>
      <c r="U33" s="110"/>
      <c r="V33" s="110"/>
      <c r="W33" s="110"/>
    </row>
    <row r="34" s="1" customFormat="1" ht="22.5" customHeight="1" spans="1:23">
      <c r="A34" s="141" t="s">
        <v>72</v>
      </c>
      <c r="B34" s="140" t="s">
        <v>311</v>
      </c>
      <c r="C34" s="140" t="s">
        <v>259</v>
      </c>
      <c r="D34" s="140" t="s">
        <v>118</v>
      </c>
      <c r="E34" s="140" t="s">
        <v>215</v>
      </c>
      <c r="F34" s="140" t="s">
        <v>312</v>
      </c>
      <c r="G34" s="140" t="s">
        <v>259</v>
      </c>
      <c r="H34" s="110">
        <v>10000</v>
      </c>
      <c r="I34" s="110">
        <v>10000</v>
      </c>
      <c r="J34" s="25"/>
      <c r="K34" s="25"/>
      <c r="L34" s="110">
        <v>10000</v>
      </c>
      <c r="M34" s="25"/>
      <c r="N34" s="132"/>
      <c r="O34" s="132"/>
      <c r="P34" s="132"/>
      <c r="Q34" s="110"/>
      <c r="R34" s="110"/>
      <c r="S34" s="110"/>
      <c r="T34" s="110"/>
      <c r="U34" s="110"/>
      <c r="V34" s="110"/>
      <c r="W34" s="110"/>
    </row>
    <row r="35" s="1" customFormat="1" ht="22.5" customHeight="1" spans="1:23">
      <c r="A35" s="141" t="s">
        <v>72</v>
      </c>
      <c r="B35" s="140" t="s">
        <v>307</v>
      </c>
      <c r="C35" s="140" t="s">
        <v>308</v>
      </c>
      <c r="D35" s="140" t="s">
        <v>118</v>
      </c>
      <c r="E35" s="140" t="s">
        <v>215</v>
      </c>
      <c r="F35" s="140" t="s">
        <v>313</v>
      </c>
      <c r="G35" s="140" t="s">
        <v>314</v>
      </c>
      <c r="H35" s="110">
        <v>70000</v>
      </c>
      <c r="I35" s="110">
        <v>70000</v>
      </c>
      <c r="J35" s="25"/>
      <c r="K35" s="25"/>
      <c r="L35" s="110">
        <v>70000</v>
      </c>
      <c r="M35" s="25"/>
      <c r="N35" s="132"/>
      <c r="O35" s="132"/>
      <c r="P35" s="132"/>
      <c r="Q35" s="110"/>
      <c r="R35" s="110"/>
      <c r="S35" s="110"/>
      <c r="T35" s="110"/>
      <c r="U35" s="110"/>
      <c r="V35" s="110"/>
      <c r="W35" s="110"/>
    </row>
    <row r="36" s="1" customFormat="1" ht="22.5" customHeight="1" spans="1:23">
      <c r="A36" s="141" t="s">
        <v>72</v>
      </c>
      <c r="B36" s="140" t="s">
        <v>307</v>
      </c>
      <c r="C36" s="140" t="s">
        <v>308</v>
      </c>
      <c r="D36" s="140" t="s">
        <v>118</v>
      </c>
      <c r="E36" s="140" t="s">
        <v>215</v>
      </c>
      <c r="F36" s="140" t="s">
        <v>315</v>
      </c>
      <c r="G36" s="140" t="s">
        <v>316</v>
      </c>
      <c r="H36" s="110">
        <v>60000</v>
      </c>
      <c r="I36" s="110">
        <v>60000</v>
      </c>
      <c r="J36" s="25"/>
      <c r="K36" s="25"/>
      <c r="L36" s="110">
        <v>60000</v>
      </c>
      <c r="M36" s="25"/>
      <c r="N36" s="132"/>
      <c r="O36" s="132"/>
      <c r="P36" s="132"/>
      <c r="Q36" s="110"/>
      <c r="R36" s="110"/>
      <c r="S36" s="110"/>
      <c r="T36" s="110"/>
      <c r="U36" s="110"/>
      <c r="V36" s="110"/>
      <c r="W36" s="110"/>
    </row>
    <row r="37" s="1" customFormat="1" ht="22.5" customHeight="1" spans="1:23">
      <c r="A37" s="141" t="s">
        <v>72</v>
      </c>
      <c r="B37" s="140" t="s">
        <v>307</v>
      </c>
      <c r="C37" s="140" t="s">
        <v>308</v>
      </c>
      <c r="D37" s="140" t="s">
        <v>118</v>
      </c>
      <c r="E37" s="140" t="s">
        <v>215</v>
      </c>
      <c r="F37" s="140" t="s">
        <v>317</v>
      </c>
      <c r="G37" s="140" t="s">
        <v>318</v>
      </c>
      <c r="H37" s="110">
        <v>10000</v>
      </c>
      <c r="I37" s="110">
        <v>10000</v>
      </c>
      <c r="J37" s="25"/>
      <c r="K37" s="25"/>
      <c r="L37" s="110">
        <v>10000</v>
      </c>
      <c r="M37" s="25"/>
      <c r="N37" s="132"/>
      <c r="O37" s="132"/>
      <c r="P37" s="132"/>
      <c r="Q37" s="110"/>
      <c r="R37" s="110"/>
      <c r="S37" s="110"/>
      <c r="T37" s="110"/>
      <c r="U37" s="110"/>
      <c r="V37" s="110"/>
      <c r="W37" s="110"/>
    </row>
    <row r="38" s="1" customFormat="1" ht="22.5" customHeight="1" spans="1:23">
      <c r="A38" s="141" t="s">
        <v>72</v>
      </c>
      <c r="B38" s="140" t="s">
        <v>319</v>
      </c>
      <c r="C38" s="140" t="s">
        <v>320</v>
      </c>
      <c r="D38" s="140" t="s">
        <v>204</v>
      </c>
      <c r="E38" s="140" t="s">
        <v>203</v>
      </c>
      <c r="F38" s="140" t="s">
        <v>321</v>
      </c>
      <c r="G38" s="140" t="s">
        <v>322</v>
      </c>
      <c r="H38" s="110">
        <v>30000</v>
      </c>
      <c r="I38" s="110">
        <v>30000</v>
      </c>
      <c r="J38" s="25"/>
      <c r="K38" s="25"/>
      <c r="L38" s="110">
        <v>30000</v>
      </c>
      <c r="M38" s="25"/>
      <c r="N38" s="132"/>
      <c r="O38" s="132"/>
      <c r="P38" s="132"/>
      <c r="Q38" s="110"/>
      <c r="R38" s="110"/>
      <c r="S38" s="110"/>
      <c r="T38" s="110"/>
      <c r="U38" s="110"/>
      <c r="V38" s="110"/>
      <c r="W38" s="110"/>
    </row>
    <row r="39" s="1" customFormat="1" ht="22.5" customHeight="1" spans="1:23">
      <c r="A39" s="141" t="s">
        <v>72</v>
      </c>
      <c r="B39" s="140" t="s">
        <v>319</v>
      </c>
      <c r="C39" s="140" t="s">
        <v>320</v>
      </c>
      <c r="D39" s="140" t="s">
        <v>204</v>
      </c>
      <c r="E39" s="140" t="s">
        <v>203</v>
      </c>
      <c r="F39" s="140" t="s">
        <v>323</v>
      </c>
      <c r="G39" s="140" t="s">
        <v>324</v>
      </c>
      <c r="H39" s="110">
        <v>15000</v>
      </c>
      <c r="I39" s="110">
        <v>15000</v>
      </c>
      <c r="J39" s="25"/>
      <c r="K39" s="25"/>
      <c r="L39" s="110">
        <v>15000</v>
      </c>
      <c r="M39" s="25"/>
      <c r="N39" s="132"/>
      <c r="O39" s="132"/>
      <c r="P39" s="132"/>
      <c r="Q39" s="110"/>
      <c r="R39" s="110"/>
      <c r="S39" s="110"/>
      <c r="T39" s="110"/>
      <c r="U39" s="110"/>
      <c r="V39" s="110"/>
      <c r="W39" s="110"/>
    </row>
    <row r="40" s="1" customFormat="1" ht="22.5" customHeight="1" spans="1:23">
      <c r="A40" s="141" t="s">
        <v>72</v>
      </c>
      <c r="B40" s="140" t="s">
        <v>325</v>
      </c>
      <c r="C40" s="140" t="s">
        <v>326</v>
      </c>
      <c r="D40" s="140" t="s">
        <v>118</v>
      </c>
      <c r="E40" s="140" t="s">
        <v>215</v>
      </c>
      <c r="F40" s="140" t="s">
        <v>327</v>
      </c>
      <c r="G40" s="140" t="s">
        <v>326</v>
      </c>
      <c r="H40" s="110">
        <v>84156.96</v>
      </c>
      <c r="I40" s="110">
        <v>84156.96</v>
      </c>
      <c r="J40" s="25"/>
      <c r="K40" s="25"/>
      <c r="L40" s="110">
        <v>84156.96</v>
      </c>
      <c r="M40" s="25"/>
      <c r="N40" s="132"/>
      <c r="O40" s="132"/>
      <c r="P40" s="132"/>
      <c r="Q40" s="110"/>
      <c r="R40" s="110"/>
      <c r="S40" s="110"/>
      <c r="T40" s="110"/>
      <c r="U40" s="110"/>
      <c r="V40" s="110"/>
      <c r="W40" s="110"/>
    </row>
    <row r="41" s="1" customFormat="1" ht="22.5" customHeight="1" spans="1:23">
      <c r="A41" s="141" t="s">
        <v>72</v>
      </c>
      <c r="B41" s="140" t="s">
        <v>307</v>
      </c>
      <c r="C41" s="140" t="s">
        <v>308</v>
      </c>
      <c r="D41" s="140" t="s">
        <v>118</v>
      </c>
      <c r="E41" s="140" t="s">
        <v>215</v>
      </c>
      <c r="F41" s="140" t="s">
        <v>328</v>
      </c>
      <c r="G41" s="140" t="s">
        <v>329</v>
      </c>
      <c r="H41" s="110">
        <v>3750</v>
      </c>
      <c r="I41" s="110">
        <v>3750</v>
      </c>
      <c r="J41" s="25"/>
      <c r="K41" s="25"/>
      <c r="L41" s="110">
        <v>3750</v>
      </c>
      <c r="M41" s="25"/>
      <c r="N41" s="132"/>
      <c r="O41" s="132"/>
      <c r="P41" s="132"/>
      <c r="Q41" s="110"/>
      <c r="R41" s="110"/>
      <c r="S41" s="110"/>
      <c r="T41" s="110"/>
      <c r="U41" s="110"/>
      <c r="V41" s="110"/>
      <c r="W41" s="110"/>
    </row>
    <row r="42" s="1" customFormat="1" ht="22.5" customHeight="1" spans="1:23">
      <c r="A42" s="141" t="s">
        <v>72</v>
      </c>
      <c r="B42" s="140" t="s">
        <v>330</v>
      </c>
      <c r="C42" s="140" t="s">
        <v>331</v>
      </c>
      <c r="D42" s="140" t="s">
        <v>118</v>
      </c>
      <c r="E42" s="140" t="s">
        <v>215</v>
      </c>
      <c r="F42" s="140" t="s">
        <v>328</v>
      </c>
      <c r="G42" s="140" t="s">
        <v>329</v>
      </c>
      <c r="H42" s="110">
        <v>88500</v>
      </c>
      <c r="I42" s="110">
        <v>88500</v>
      </c>
      <c r="J42" s="25"/>
      <c r="K42" s="25"/>
      <c r="L42" s="110">
        <v>88500</v>
      </c>
      <c r="M42" s="25"/>
      <c r="N42" s="132"/>
      <c r="O42" s="132"/>
      <c r="P42" s="132"/>
      <c r="Q42" s="110"/>
      <c r="R42" s="110"/>
      <c r="S42" s="110"/>
      <c r="T42" s="110"/>
      <c r="U42" s="110"/>
      <c r="V42" s="110"/>
      <c r="W42" s="110"/>
    </row>
    <row r="43" s="1" customFormat="1" ht="22.5" customHeight="1" spans="1:23">
      <c r="A43" s="141" t="s">
        <v>72</v>
      </c>
      <c r="B43" s="140" t="s">
        <v>332</v>
      </c>
      <c r="C43" s="140" t="s">
        <v>333</v>
      </c>
      <c r="D43" s="140" t="s">
        <v>118</v>
      </c>
      <c r="E43" s="140" t="s">
        <v>215</v>
      </c>
      <c r="F43" s="140" t="s">
        <v>334</v>
      </c>
      <c r="G43" s="140" t="s">
        <v>333</v>
      </c>
      <c r="H43" s="110">
        <v>25000</v>
      </c>
      <c r="I43" s="110">
        <v>25000</v>
      </c>
      <c r="J43" s="25"/>
      <c r="K43" s="25"/>
      <c r="L43" s="110">
        <v>25000</v>
      </c>
      <c r="M43" s="25"/>
      <c r="N43" s="132"/>
      <c r="O43" s="132"/>
      <c r="P43" s="132"/>
      <c r="Q43" s="110"/>
      <c r="R43" s="110"/>
      <c r="S43" s="110"/>
      <c r="T43" s="110"/>
      <c r="U43" s="110"/>
      <c r="V43" s="110"/>
      <c r="W43" s="110"/>
    </row>
    <row r="44" s="1" customFormat="1" ht="22.5" customHeight="1" spans="1:23">
      <c r="A44" s="141" t="s">
        <v>72</v>
      </c>
      <c r="B44" s="140" t="s">
        <v>335</v>
      </c>
      <c r="C44" s="140" t="s">
        <v>336</v>
      </c>
      <c r="D44" s="140" t="s">
        <v>118</v>
      </c>
      <c r="E44" s="140" t="s">
        <v>215</v>
      </c>
      <c r="F44" s="140" t="s">
        <v>317</v>
      </c>
      <c r="G44" s="140" t="s">
        <v>318</v>
      </c>
      <c r="H44" s="110">
        <v>195600</v>
      </c>
      <c r="I44" s="110">
        <v>195600</v>
      </c>
      <c r="J44" s="25"/>
      <c r="K44" s="25"/>
      <c r="L44" s="110">
        <v>195600</v>
      </c>
      <c r="M44" s="25"/>
      <c r="N44" s="132"/>
      <c r="O44" s="132"/>
      <c r="P44" s="132"/>
      <c r="Q44" s="110"/>
      <c r="R44" s="110"/>
      <c r="S44" s="110"/>
      <c r="T44" s="110"/>
      <c r="U44" s="110"/>
      <c r="V44" s="110"/>
      <c r="W44" s="110"/>
    </row>
    <row r="45" s="1" customFormat="1" ht="22.5" customHeight="1" spans="1:23">
      <c r="A45" s="141" t="s">
        <v>72</v>
      </c>
      <c r="B45" s="140" t="s">
        <v>337</v>
      </c>
      <c r="C45" s="140" t="s">
        <v>338</v>
      </c>
      <c r="D45" s="140" t="s">
        <v>118</v>
      </c>
      <c r="E45" s="140" t="s">
        <v>215</v>
      </c>
      <c r="F45" s="140" t="s">
        <v>317</v>
      </c>
      <c r="G45" s="140" t="s">
        <v>318</v>
      </c>
      <c r="H45" s="110">
        <v>15648</v>
      </c>
      <c r="I45" s="110">
        <v>15648</v>
      </c>
      <c r="J45" s="25"/>
      <c r="K45" s="25"/>
      <c r="L45" s="110">
        <v>15648</v>
      </c>
      <c r="M45" s="25"/>
      <c r="N45" s="132"/>
      <c r="O45" s="132"/>
      <c r="P45" s="132"/>
      <c r="Q45" s="110"/>
      <c r="R45" s="110"/>
      <c r="S45" s="110"/>
      <c r="T45" s="110"/>
      <c r="U45" s="110"/>
      <c r="V45" s="110"/>
      <c r="W45" s="110"/>
    </row>
    <row r="46" s="1" customFormat="1" ht="22.5" customHeight="1" spans="1:23">
      <c r="A46" s="141" t="s">
        <v>72</v>
      </c>
      <c r="B46" s="140" t="s">
        <v>307</v>
      </c>
      <c r="C46" s="140" t="s">
        <v>308</v>
      </c>
      <c r="D46" s="140" t="s">
        <v>112</v>
      </c>
      <c r="E46" s="140" t="s">
        <v>211</v>
      </c>
      <c r="F46" s="140" t="s">
        <v>339</v>
      </c>
      <c r="G46" s="140" t="s">
        <v>340</v>
      </c>
      <c r="H46" s="110">
        <v>27200</v>
      </c>
      <c r="I46" s="110">
        <v>27200</v>
      </c>
      <c r="J46" s="25"/>
      <c r="K46" s="25"/>
      <c r="L46" s="110">
        <v>27200</v>
      </c>
      <c r="M46" s="25"/>
      <c r="N46" s="132"/>
      <c r="O46" s="132"/>
      <c r="P46" s="132"/>
      <c r="Q46" s="110"/>
      <c r="R46" s="110"/>
      <c r="S46" s="110"/>
      <c r="T46" s="110"/>
      <c r="U46" s="110"/>
      <c r="V46" s="110"/>
      <c r="W46" s="110"/>
    </row>
    <row r="47" s="1" customFormat="1" ht="22.5" customHeight="1" spans="1:23">
      <c r="A47" s="141" t="s">
        <v>72</v>
      </c>
      <c r="B47" s="140" t="s">
        <v>341</v>
      </c>
      <c r="C47" s="140" t="s">
        <v>342</v>
      </c>
      <c r="D47" s="140" t="s">
        <v>114</v>
      </c>
      <c r="E47" s="140" t="s">
        <v>213</v>
      </c>
      <c r="F47" s="140" t="s">
        <v>343</v>
      </c>
      <c r="G47" s="140" t="s">
        <v>344</v>
      </c>
      <c r="H47" s="110">
        <v>11472</v>
      </c>
      <c r="I47" s="110">
        <v>11472</v>
      </c>
      <c r="J47" s="25"/>
      <c r="K47" s="25"/>
      <c r="L47" s="110">
        <v>11472</v>
      </c>
      <c r="M47" s="25"/>
      <c r="N47" s="132"/>
      <c r="O47" s="132"/>
      <c r="P47" s="132"/>
      <c r="Q47" s="110"/>
      <c r="R47" s="110"/>
      <c r="S47" s="110"/>
      <c r="T47" s="110"/>
      <c r="U47" s="110"/>
      <c r="V47" s="110"/>
      <c r="W47" s="110"/>
    </row>
    <row r="48" s="1" customFormat="1" ht="22.5" customHeight="1" spans="1:23">
      <c r="A48" s="141" t="s">
        <v>76</v>
      </c>
      <c r="B48" s="25"/>
      <c r="C48" s="25"/>
      <c r="D48" s="25"/>
      <c r="E48" s="25"/>
      <c r="F48" s="25"/>
      <c r="G48" s="25"/>
      <c r="H48" s="25"/>
      <c r="I48" s="25"/>
      <c r="J48" s="25"/>
      <c r="K48" s="25"/>
      <c r="L48" s="25"/>
      <c r="M48" s="25"/>
      <c r="N48" s="25"/>
      <c r="O48" s="25"/>
      <c r="P48" s="25"/>
      <c r="Q48" s="25"/>
      <c r="R48" s="25"/>
      <c r="S48" s="25"/>
      <c r="T48" s="25"/>
      <c r="U48" s="25"/>
      <c r="V48" s="25"/>
      <c r="W48" s="25"/>
    </row>
    <row r="49" s="1" customFormat="1" ht="22.5" customHeight="1" spans="1:23">
      <c r="A49" s="141" t="s">
        <v>76</v>
      </c>
      <c r="B49" s="140" t="s">
        <v>345</v>
      </c>
      <c r="C49" s="140" t="s">
        <v>280</v>
      </c>
      <c r="D49" s="140" t="s">
        <v>126</v>
      </c>
      <c r="E49" s="140" t="s">
        <v>223</v>
      </c>
      <c r="F49" s="140" t="s">
        <v>281</v>
      </c>
      <c r="G49" s="140" t="s">
        <v>282</v>
      </c>
      <c r="H49" s="110">
        <v>403800</v>
      </c>
      <c r="I49" s="110">
        <v>403800</v>
      </c>
      <c r="J49" s="25"/>
      <c r="K49" s="25"/>
      <c r="L49" s="110">
        <v>403800</v>
      </c>
      <c r="M49" s="25"/>
      <c r="N49" s="132"/>
      <c r="O49" s="132"/>
      <c r="P49" s="132"/>
      <c r="Q49" s="110"/>
      <c r="R49" s="110"/>
      <c r="S49" s="110"/>
      <c r="T49" s="110"/>
      <c r="U49" s="110"/>
      <c r="V49" s="110"/>
      <c r="W49" s="110"/>
    </row>
    <row r="50" s="1" customFormat="1" ht="22.5" customHeight="1" spans="1:23">
      <c r="A50" s="141" t="s">
        <v>76</v>
      </c>
      <c r="B50" s="140" t="s">
        <v>345</v>
      </c>
      <c r="C50" s="140" t="s">
        <v>280</v>
      </c>
      <c r="D50" s="140" t="s">
        <v>126</v>
      </c>
      <c r="E50" s="140" t="s">
        <v>223</v>
      </c>
      <c r="F50" s="140" t="s">
        <v>285</v>
      </c>
      <c r="G50" s="140" t="s">
        <v>286</v>
      </c>
      <c r="H50" s="110">
        <v>976428</v>
      </c>
      <c r="I50" s="110">
        <v>976428</v>
      </c>
      <c r="J50" s="25"/>
      <c r="K50" s="25"/>
      <c r="L50" s="110">
        <v>976428</v>
      </c>
      <c r="M50" s="25"/>
      <c r="N50" s="132"/>
      <c r="O50" s="132"/>
      <c r="P50" s="132"/>
      <c r="Q50" s="110"/>
      <c r="R50" s="110"/>
      <c r="S50" s="110"/>
      <c r="T50" s="110"/>
      <c r="U50" s="110"/>
      <c r="V50" s="110"/>
      <c r="W50" s="110"/>
    </row>
    <row r="51" s="1" customFormat="1" ht="22.5" customHeight="1" spans="1:23">
      <c r="A51" s="141" t="s">
        <v>76</v>
      </c>
      <c r="B51" s="140" t="s">
        <v>345</v>
      </c>
      <c r="C51" s="140" t="s">
        <v>280</v>
      </c>
      <c r="D51" s="140" t="s">
        <v>126</v>
      </c>
      <c r="E51" s="140" t="s">
        <v>223</v>
      </c>
      <c r="F51" s="140" t="s">
        <v>287</v>
      </c>
      <c r="G51" s="140" t="s">
        <v>288</v>
      </c>
      <c r="H51" s="110">
        <v>33650</v>
      </c>
      <c r="I51" s="110">
        <v>33650</v>
      </c>
      <c r="J51" s="25"/>
      <c r="K51" s="25"/>
      <c r="L51" s="110">
        <v>33650</v>
      </c>
      <c r="M51" s="25"/>
      <c r="N51" s="132"/>
      <c r="O51" s="132"/>
      <c r="P51" s="132"/>
      <c r="Q51" s="110"/>
      <c r="R51" s="110"/>
      <c r="S51" s="110"/>
      <c r="T51" s="110"/>
      <c r="U51" s="110"/>
      <c r="V51" s="110"/>
      <c r="W51" s="110"/>
    </row>
    <row r="52" s="1" customFormat="1" ht="22.5" customHeight="1" spans="1:23">
      <c r="A52" s="141" t="s">
        <v>76</v>
      </c>
      <c r="B52" s="140" t="s">
        <v>346</v>
      </c>
      <c r="C52" s="140" t="s">
        <v>290</v>
      </c>
      <c r="D52" s="140" t="s">
        <v>126</v>
      </c>
      <c r="E52" s="140" t="s">
        <v>223</v>
      </c>
      <c r="F52" s="140" t="s">
        <v>287</v>
      </c>
      <c r="G52" s="140" t="s">
        <v>288</v>
      </c>
      <c r="H52" s="110">
        <v>287460</v>
      </c>
      <c r="I52" s="110">
        <v>287460</v>
      </c>
      <c r="J52" s="25"/>
      <c r="K52" s="25"/>
      <c r="L52" s="110">
        <v>287460</v>
      </c>
      <c r="M52" s="25"/>
      <c r="N52" s="132"/>
      <c r="O52" s="132"/>
      <c r="P52" s="132"/>
      <c r="Q52" s="110"/>
      <c r="R52" s="110"/>
      <c r="S52" s="110"/>
      <c r="T52" s="110"/>
      <c r="U52" s="110"/>
      <c r="V52" s="110"/>
      <c r="W52" s="110"/>
    </row>
    <row r="53" s="1" customFormat="1" ht="22.5" customHeight="1" spans="1:23">
      <c r="A53" s="141" t="s">
        <v>76</v>
      </c>
      <c r="B53" s="140" t="s">
        <v>347</v>
      </c>
      <c r="C53" s="140" t="s">
        <v>296</v>
      </c>
      <c r="D53" s="140" t="s">
        <v>110</v>
      </c>
      <c r="E53" s="140" t="s">
        <v>209</v>
      </c>
      <c r="F53" s="140" t="s">
        <v>297</v>
      </c>
      <c r="G53" s="140" t="s">
        <v>298</v>
      </c>
      <c r="H53" s="110">
        <v>255078.08</v>
      </c>
      <c r="I53" s="110">
        <v>255078.08</v>
      </c>
      <c r="J53" s="25"/>
      <c r="K53" s="25"/>
      <c r="L53" s="110">
        <v>255078.08</v>
      </c>
      <c r="M53" s="25"/>
      <c r="N53" s="132"/>
      <c r="O53" s="132"/>
      <c r="P53" s="132"/>
      <c r="Q53" s="110"/>
      <c r="R53" s="110"/>
      <c r="S53" s="110"/>
      <c r="T53" s="110"/>
      <c r="U53" s="110"/>
      <c r="V53" s="110"/>
      <c r="W53" s="110"/>
    </row>
    <row r="54" s="1" customFormat="1" ht="22.5" customHeight="1" spans="1:23">
      <c r="A54" s="141" t="s">
        <v>76</v>
      </c>
      <c r="B54" s="140" t="s">
        <v>347</v>
      </c>
      <c r="C54" s="140" t="s">
        <v>296</v>
      </c>
      <c r="D54" s="140" t="s">
        <v>134</v>
      </c>
      <c r="E54" s="140" t="s">
        <v>235</v>
      </c>
      <c r="F54" s="140" t="s">
        <v>299</v>
      </c>
      <c r="G54" s="140" t="s">
        <v>300</v>
      </c>
      <c r="H54" s="110">
        <v>117044.1</v>
      </c>
      <c r="I54" s="110">
        <v>117044.1</v>
      </c>
      <c r="J54" s="25"/>
      <c r="K54" s="25"/>
      <c r="L54" s="110">
        <v>117044.1</v>
      </c>
      <c r="M54" s="25"/>
      <c r="N54" s="132"/>
      <c r="O54" s="132"/>
      <c r="P54" s="132"/>
      <c r="Q54" s="110"/>
      <c r="R54" s="110"/>
      <c r="S54" s="110"/>
      <c r="T54" s="110"/>
      <c r="U54" s="110"/>
      <c r="V54" s="110"/>
      <c r="W54" s="110"/>
    </row>
    <row r="55" s="1" customFormat="1" ht="22.5" customHeight="1" spans="1:23">
      <c r="A55" s="141" t="s">
        <v>76</v>
      </c>
      <c r="B55" s="140" t="s">
        <v>347</v>
      </c>
      <c r="C55" s="140" t="s">
        <v>296</v>
      </c>
      <c r="D55" s="140" t="s">
        <v>136</v>
      </c>
      <c r="E55" s="140" t="s">
        <v>237</v>
      </c>
      <c r="F55" s="140" t="s">
        <v>301</v>
      </c>
      <c r="G55" s="140" t="s">
        <v>302</v>
      </c>
      <c r="H55" s="110">
        <v>16623.15</v>
      </c>
      <c r="I55" s="110">
        <v>16623.15</v>
      </c>
      <c r="J55" s="25"/>
      <c r="K55" s="25"/>
      <c r="L55" s="110">
        <v>16623.15</v>
      </c>
      <c r="M55" s="25"/>
      <c r="N55" s="132"/>
      <c r="O55" s="132"/>
      <c r="P55" s="132"/>
      <c r="Q55" s="110"/>
      <c r="R55" s="110"/>
      <c r="S55" s="110"/>
      <c r="T55" s="110"/>
      <c r="U55" s="110"/>
      <c r="V55" s="110"/>
      <c r="W55" s="110"/>
    </row>
    <row r="56" s="1" customFormat="1" ht="22.5" customHeight="1" spans="1:23">
      <c r="A56" s="141" t="s">
        <v>76</v>
      </c>
      <c r="B56" s="140" t="s">
        <v>347</v>
      </c>
      <c r="C56" s="140" t="s">
        <v>296</v>
      </c>
      <c r="D56" s="140" t="s">
        <v>136</v>
      </c>
      <c r="E56" s="140" t="s">
        <v>237</v>
      </c>
      <c r="F56" s="140" t="s">
        <v>301</v>
      </c>
      <c r="G56" s="140" t="s">
        <v>302</v>
      </c>
      <c r="H56" s="110">
        <v>62423.52</v>
      </c>
      <c r="I56" s="110">
        <v>62423.52</v>
      </c>
      <c r="J56" s="25"/>
      <c r="K56" s="25"/>
      <c r="L56" s="110">
        <v>62423.52</v>
      </c>
      <c r="M56" s="25"/>
      <c r="N56" s="132"/>
      <c r="O56" s="132"/>
      <c r="P56" s="132"/>
      <c r="Q56" s="110"/>
      <c r="R56" s="110"/>
      <c r="S56" s="110"/>
      <c r="T56" s="110"/>
      <c r="U56" s="110"/>
      <c r="V56" s="110"/>
      <c r="W56" s="110"/>
    </row>
    <row r="57" s="1" customFormat="1" ht="22.5" customHeight="1" spans="1:23">
      <c r="A57" s="141" t="s">
        <v>76</v>
      </c>
      <c r="B57" s="140" t="s">
        <v>347</v>
      </c>
      <c r="C57" s="140" t="s">
        <v>296</v>
      </c>
      <c r="D57" s="140" t="s">
        <v>137</v>
      </c>
      <c r="E57" s="140" t="s">
        <v>238</v>
      </c>
      <c r="F57" s="140" t="s">
        <v>303</v>
      </c>
      <c r="G57" s="140" t="s">
        <v>304</v>
      </c>
      <c r="H57" s="110">
        <v>3188.48</v>
      </c>
      <c r="I57" s="110">
        <v>3188.48</v>
      </c>
      <c r="J57" s="25"/>
      <c r="K57" s="25"/>
      <c r="L57" s="110">
        <v>3188.48</v>
      </c>
      <c r="M57" s="25"/>
      <c r="N57" s="132"/>
      <c r="O57" s="132"/>
      <c r="P57" s="132"/>
      <c r="Q57" s="110"/>
      <c r="R57" s="110"/>
      <c r="S57" s="110"/>
      <c r="T57" s="110"/>
      <c r="U57" s="110"/>
      <c r="V57" s="110"/>
      <c r="W57" s="110"/>
    </row>
    <row r="58" s="1" customFormat="1" ht="22.5" customHeight="1" spans="1:23">
      <c r="A58" s="141" t="s">
        <v>76</v>
      </c>
      <c r="B58" s="140" t="s">
        <v>347</v>
      </c>
      <c r="C58" s="140" t="s">
        <v>296</v>
      </c>
      <c r="D58" s="140" t="s">
        <v>137</v>
      </c>
      <c r="E58" s="140" t="s">
        <v>238</v>
      </c>
      <c r="F58" s="140" t="s">
        <v>303</v>
      </c>
      <c r="G58" s="140" t="s">
        <v>304</v>
      </c>
      <c r="H58" s="110">
        <v>2484</v>
      </c>
      <c r="I58" s="110">
        <v>2484</v>
      </c>
      <c r="J58" s="25"/>
      <c r="K58" s="25"/>
      <c r="L58" s="110">
        <v>2484</v>
      </c>
      <c r="M58" s="25"/>
      <c r="N58" s="132"/>
      <c r="O58" s="132"/>
      <c r="P58" s="132"/>
      <c r="Q58" s="110"/>
      <c r="R58" s="110"/>
      <c r="S58" s="110"/>
      <c r="T58" s="110"/>
      <c r="U58" s="110"/>
      <c r="V58" s="110"/>
      <c r="W58" s="110"/>
    </row>
    <row r="59" s="1" customFormat="1" ht="22.5" customHeight="1" spans="1:23">
      <c r="A59" s="141" t="s">
        <v>76</v>
      </c>
      <c r="B59" s="140" t="s">
        <v>347</v>
      </c>
      <c r="C59" s="140" t="s">
        <v>296</v>
      </c>
      <c r="D59" s="140" t="s">
        <v>137</v>
      </c>
      <c r="E59" s="140" t="s">
        <v>238</v>
      </c>
      <c r="F59" s="140" t="s">
        <v>303</v>
      </c>
      <c r="G59" s="140" t="s">
        <v>304</v>
      </c>
      <c r="H59" s="110">
        <v>828</v>
      </c>
      <c r="I59" s="110">
        <v>828</v>
      </c>
      <c r="J59" s="25"/>
      <c r="K59" s="25"/>
      <c r="L59" s="110">
        <v>828</v>
      </c>
      <c r="M59" s="25"/>
      <c r="N59" s="132"/>
      <c r="O59" s="132"/>
      <c r="P59" s="132"/>
      <c r="Q59" s="110"/>
      <c r="R59" s="110"/>
      <c r="S59" s="110"/>
      <c r="T59" s="110"/>
      <c r="U59" s="110"/>
      <c r="V59" s="110"/>
      <c r="W59" s="110"/>
    </row>
    <row r="60" s="1" customFormat="1" ht="22.5" customHeight="1" spans="1:23">
      <c r="A60" s="141" t="s">
        <v>76</v>
      </c>
      <c r="B60" s="140" t="s">
        <v>348</v>
      </c>
      <c r="C60" s="140" t="s">
        <v>252</v>
      </c>
      <c r="D60" s="140" t="s">
        <v>150</v>
      </c>
      <c r="E60" s="140" t="s">
        <v>252</v>
      </c>
      <c r="F60" s="140" t="s">
        <v>306</v>
      </c>
      <c r="G60" s="140" t="s">
        <v>252</v>
      </c>
      <c r="H60" s="110">
        <v>199228.56</v>
      </c>
      <c r="I60" s="110">
        <v>199228.56</v>
      </c>
      <c r="J60" s="25"/>
      <c r="K60" s="25"/>
      <c r="L60" s="110">
        <v>199228.56</v>
      </c>
      <c r="M60" s="25"/>
      <c r="N60" s="132"/>
      <c r="O60" s="132"/>
      <c r="P60" s="132"/>
      <c r="Q60" s="110"/>
      <c r="R60" s="110"/>
      <c r="S60" s="110"/>
      <c r="T60" s="110"/>
      <c r="U60" s="110"/>
      <c r="V60" s="110"/>
      <c r="W60" s="110"/>
    </row>
    <row r="61" s="1" customFormat="1" ht="22.5" customHeight="1" spans="1:23">
      <c r="A61" s="141" t="s">
        <v>76</v>
      </c>
      <c r="B61" s="140" t="s">
        <v>349</v>
      </c>
      <c r="C61" s="140" t="s">
        <v>308</v>
      </c>
      <c r="D61" s="140" t="s">
        <v>126</v>
      </c>
      <c r="E61" s="140" t="s">
        <v>223</v>
      </c>
      <c r="F61" s="140" t="s">
        <v>313</v>
      </c>
      <c r="G61" s="140" t="s">
        <v>314</v>
      </c>
      <c r="H61" s="110">
        <v>6700</v>
      </c>
      <c r="I61" s="110">
        <v>6700</v>
      </c>
      <c r="J61" s="25"/>
      <c r="K61" s="25"/>
      <c r="L61" s="110">
        <v>6700</v>
      </c>
      <c r="M61" s="25"/>
      <c r="N61" s="132"/>
      <c r="O61" s="132"/>
      <c r="P61" s="132"/>
      <c r="Q61" s="110"/>
      <c r="R61" s="110"/>
      <c r="S61" s="110"/>
      <c r="T61" s="110"/>
      <c r="U61" s="110"/>
      <c r="V61" s="110"/>
      <c r="W61" s="110"/>
    </row>
    <row r="62" s="1" customFormat="1" ht="22.5" customHeight="1" spans="1:23">
      <c r="A62" s="141" t="s">
        <v>76</v>
      </c>
      <c r="B62" s="140" t="s">
        <v>349</v>
      </c>
      <c r="C62" s="140" t="s">
        <v>308</v>
      </c>
      <c r="D62" s="140" t="s">
        <v>126</v>
      </c>
      <c r="E62" s="140" t="s">
        <v>223</v>
      </c>
      <c r="F62" s="140" t="s">
        <v>309</v>
      </c>
      <c r="G62" s="140" t="s">
        <v>310</v>
      </c>
      <c r="H62" s="110">
        <v>8800</v>
      </c>
      <c r="I62" s="110">
        <v>8800</v>
      </c>
      <c r="J62" s="25"/>
      <c r="K62" s="25"/>
      <c r="L62" s="110">
        <v>8800</v>
      </c>
      <c r="M62" s="25"/>
      <c r="N62" s="132"/>
      <c r="O62" s="132"/>
      <c r="P62" s="132"/>
      <c r="Q62" s="110"/>
      <c r="R62" s="110"/>
      <c r="S62" s="110"/>
      <c r="T62" s="110"/>
      <c r="U62" s="110"/>
      <c r="V62" s="110"/>
      <c r="W62" s="110"/>
    </row>
    <row r="63" s="1" customFormat="1" ht="22.5" customHeight="1" spans="1:23">
      <c r="A63" s="141" t="s">
        <v>76</v>
      </c>
      <c r="B63" s="140" t="s">
        <v>349</v>
      </c>
      <c r="C63" s="140" t="s">
        <v>308</v>
      </c>
      <c r="D63" s="140" t="s">
        <v>126</v>
      </c>
      <c r="E63" s="140" t="s">
        <v>223</v>
      </c>
      <c r="F63" s="140" t="s">
        <v>339</v>
      </c>
      <c r="G63" s="140" t="s">
        <v>340</v>
      </c>
      <c r="H63" s="110">
        <v>13000</v>
      </c>
      <c r="I63" s="110">
        <v>13000</v>
      </c>
      <c r="J63" s="25"/>
      <c r="K63" s="25"/>
      <c r="L63" s="110">
        <v>13000</v>
      </c>
      <c r="M63" s="25"/>
      <c r="N63" s="132"/>
      <c r="O63" s="132"/>
      <c r="P63" s="132"/>
      <c r="Q63" s="110"/>
      <c r="R63" s="110"/>
      <c r="S63" s="110"/>
      <c r="T63" s="110"/>
      <c r="U63" s="110"/>
      <c r="V63" s="110"/>
      <c r="W63" s="110"/>
    </row>
    <row r="64" s="1" customFormat="1" ht="22.5" customHeight="1" spans="1:23">
      <c r="A64" s="141" t="s">
        <v>76</v>
      </c>
      <c r="B64" s="140" t="s">
        <v>350</v>
      </c>
      <c r="C64" s="140" t="s">
        <v>320</v>
      </c>
      <c r="D64" s="140" t="s">
        <v>204</v>
      </c>
      <c r="E64" s="140" t="s">
        <v>203</v>
      </c>
      <c r="F64" s="140" t="s">
        <v>323</v>
      </c>
      <c r="G64" s="140" t="s">
        <v>324</v>
      </c>
      <c r="H64" s="110">
        <v>5300</v>
      </c>
      <c r="I64" s="110">
        <v>5300</v>
      </c>
      <c r="J64" s="25"/>
      <c r="K64" s="25"/>
      <c r="L64" s="110">
        <v>5300</v>
      </c>
      <c r="M64" s="25"/>
      <c r="N64" s="132"/>
      <c r="O64" s="132"/>
      <c r="P64" s="132"/>
      <c r="Q64" s="110"/>
      <c r="R64" s="110"/>
      <c r="S64" s="110"/>
      <c r="T64" s="110"/>
      <c r="U64" s="110"/>
      <c r="V64" s="110"/>
      <c r="W64" s="110"/>
    </row>
    <row r="65" s="1" customFormat="1" ht="22.5" customHeight="1" spans="1:23">
      <c r="A65" s="141" t="s">
        <v>76</v>
      </c>
      <c r="B65" s="140" t="s">
        <v>350</v>
      </c>
      <c r="C65" s="140" t="s">
        <v>320</v>
      </c>
      <c r="D65" s="140" t="s">
        <v>204</v>
      </c>
      <c r="E65" s="140" t="s">
        <v>203</v>
      </c>
      <c r="F65" s="140" t="s">
        <v>321</v>
      </c>
      <c r="G65" s="140" t="s">
        <v>322</v>
      </c>
      <c r="H65" s="110">
        <v>5500</v>
      </c>
      <c r="I65" s="110">
        <v>5500</v>
      </c>
      <c r="J65" s="25"/>
      <c r="K65" s="25"/>
      <c r="L65" s="110">
        <v>5500</v>
      </c>
      <c r="M65" s="25"/>
      <c r="N65" s="132"/>
      <c r="O65" s="132"/>
      <c r="P65" s="132"/>
      <c r="Q65" s="110"/>
      <c r="R65" s="110"/>
      <c r="S65" s="110"/>
      <c r="T65" s="110"/>
      <c r="U65" s="110"/>
      <c r="V65" s="110"/>
      <c r="W65" s="110"/>
    </row>
    <row r="66" s="1" customFormat="1" ht="22.5" customHeight="1" spans="1:23">
      <c r="A66" s="141" t="s">
        <v>76</v>
      </c>
      <c r="B66" s="140" t="s">
        <v>351</v>
      </c>
      <c r="C66" s="140" t="s">
        <v>326</v>
      </c>
      <c r="D66" s="140" t="s">
        <v>126</v>
      </c>
      <c r="E66" s="140" t="s">
        <v>223</v>
      </c>
      <c r="F66" s="140" t="s">
        <v>327</v>
      </c>
      <c r="G66" s="140" t="s">
        <v>326</v>
      </c>
      <c r="H66" s="110">
        <v>20074.56</v>
      </c>
      <c r="I66" s="110">
        <v>20074.56</v>
      </c>
      <c r="J66" s="25"/>
      <c r="K66" s="25"/>
      <c r="L66" s="110">
        <v>20074.56</v>
      </c>
      <c r="M66" s="25"/>
      <c r="N66" s="132"/>
      <c r="O66" s="132"/>
      <c r="P66" s="132"/>
      <c r="Q66" s="110"/>
      <c r="R66" s="110"/>
      <c r="S66" s="110"/>
      <c r="T66" s="110"/>
      <c r="U66" s="110"/>
      <c r="V66" s="110"/>
      <c r="W66" s="110"/>
    </row>
    <row r="67" s="1" customFormat="1" ht="22.5" customHeight="1" spans="1:23">
      <c r="A67" s="141" t="s">
        <v>76</v>
      </c>
      <c r="B67" s="140" t="s">
        <v>349</v>
      </c>
      <c r="C67" s="140" t="s">
        <v>308</v>
      </c>
      <c r="D67" s="140" t="s">
        <v>126</v>
      </c>
      <c r="E67" s="140" t="s">
        <v>223</v>
      </c>
      <c r="F67" s="140" t="s">
        <v>328</v>
      </c>
      <c r="G67" s="140" t="s">
        <v>329</v>
      </c>
      <c r="H67" s="110">
        <v>900</v>
      </c>
      <c r="I67" s="110">
        <v>900</v>
      </c>
      <c r="J67" s="25"/>
      <c r="K67" s="25"/>
      <c r="L67" s="110">
        <v>900</v>
      </c>
      <c r="M67" s="25"/>
      <c r="N67" s="132"/>
      <c r="O67" s="132"/>
      <c r="P67" s="132"/>
      <c r="Q67" s="110"/>
      <c r="R67" s="110"/>
      <c r="S67" s="110"/>
      <c r="T67" s="110"/>
      <c r="U67" s="110"/>
      <c r="V67" s="110"/>
      <c r="W67" s="110"/>
    </row>
    <row r="68" s="1" customFormat="1" ht="22.5" customHeight="1" spans="1:23">
      <c r="A68" s="141" t="s">
        <v>76</v>
      </c>
      <c r="B68" s="140" t="s">
        <v>352</v>
      </c>
      <c r="C68" s="140" t="s">
        <v>331</v>
      </c>
      <c r="D68" s="140" t="s">
        <v>126</v>
      </c>
      <c r="E68" s="140" t="s">
        <v>223</v>
      </c>
      <c r="F68" s="140" t="s">
        <v>328</v>
      </c>
      <c r="G68" s="140" t="s">
        <v>329</v>
      </c>
      <c r="H68" s="110">
        <v>18000</v>
      </c>
      <c r="I68" s="110">
        <v>18000</v>
      </c>
      <c r="J68" s="25"/>
      <c r="K68" s="25"/>
      <c r="L68" s="110">
        <v>18000</v>
      </c>
      <c r="M68" s="25"/>
      <c r="N68" s="132"/>
      <c r="O68" s="132"/>
      <c r="P68" s="132"/>
      <c r="Q68" s="110"/>
      <c r="R68" s="110"/>
      <c r="S68" s="110"/>
      <c r="T68" s="110"/>
      <c r="U68" s="110"/>
      <c r="V68" s="110"/>
      <c r="W68" s="110"/>
    </row>
    <row r="69" s="1" customFormat="1" ht="22.5" customHeight="1" spans="1:23">
      <c r="A69" s="141" t="s">
        <v>76</v>
      </c>
      <c r="B69" s="140" t="s">
        <v>353</v>
      </c>
      <c r="C69" s="140" t="s">
        <v>333</v>
      </c>
      <c r="D69" s="140" t="s">
        <v>126</v>
      </c>
      <c r="E69" s="140" t="s">
        <v>223</v>
      </c>
      <c r="F69" s="140" t="s">
        <v>334</v>
      </c>
      <c r="G69" s="140" t="s">
        <v>333</v>
      </c>
      <c r="H69" s="110">
        <v>25000</v>
      </c>
      <c r="I69" s="110">
        <v>25000</v>
      </c>
      <c r="J69" s="25"/>
      <c r="K69" s="25"/>
      <c r="L69" s="110">
        <v>25000</v>
      </c>
      <c r="M69" s="25"/>
      <c r="N69" s="132"/>
      <c r="O69" s="132"/>
      <c r="P69" s="132"/>
      <c r="Q69" s="110"/>
      <c r="R69" s="110"/>
      <c r="S69" s="110"/>
      <c r="T69" s="110"/>
      <c r="U69" s="110"/>
      <c r="V69" s="110"/>
      <c r="W69" s="110"/>
    </row>
    <row r="70" s="1" customFormat="1" ht="22.5" customHeight="1" spans="1:23">
      <c r="A70" s="141" t="s">
        <v>76</v>
      </c>
      <c r="B70" s="140" t="s">
        <v>354</v>
      </c>
      <c r="C70" s="140" t="s">
        <v>336</v>
      </c>
      <c r="D70" s="140" t="s">
        <v>126</v>
      </c>
      <c r="E70" s="140" t="s">
        <v>223</v>
      </c>
      <c r="F70" s="140" t="s">
        <v>317</v>
      </c>
      <c r="G70" s="140" t="s">
        <v>318</v>
      </c>
      <c r="H70" s="110">
        <v>45000</v>
      </c>
      <c r="I70" s="110">
        <v>45000</v>
      </c>
      <c r="J70" s="25"/>
      <c r="K70" s="25"/>
      <c r="L70" s="110">
        <v>45000</v>
      </c>
      <c r="M70" s="25"/>
      <c r="N70" s="132"/>
      <c r="O70" s="132"/>
      <c r="P70" s="132"/>
      <c r="Q70" s="110"/>
      <c r="R70" s="110"/>
      <c r="S70" s="110"/>
      <c r="T70" s="110"/>
      <c r="U70" s="110"/>
      <c r="V70" s="110"/>
      <c r="W70" s="110"/>
    </row>
    <row r="71" s="1" customFormat="1" ht="22.5" customHeight="1" spans="1:23">
      <c r="A71" s="141" t="s">
        <v>76</v>
      </c>
      <c r="B71" s="140" t="s">
        <v>355</v>
      </c>
      <c r="C71" s="140" t="s">
        <v>338</v>
      </c>
      <c r="D71" s="140" t="s">
        <v>126</v>
      </c>
      <c r="E71" s="140" t="s">
        <v>223</v>
      </c>
      <c r="F71" s="140" t="s">
        <v>317</v>
      </c>
      <c r="G71" s="140" t="s">
        <v>318</v>
      </c>
      <c r="H71" s="110">
        <v>3600</v>
      </c>
      <c r="I71" s="110">
        <v>3600</v>
      </c>
      <c r="J71" s="25"/>
      <c r="K71" s="25"/>
      <c r="L71" s="110">
        <v>3600</v>
      </c>
      <c r="M71" s="25"/>
      <c r="N71" s="132"/>
      <c r="O71" s="132"/>
      <c r="P71" s="132"/>
      <c r="Q71" s="110"/>
      <c r="R71" s="110"/>
      <c r="S71" s="110"/>
      <c r="T71" s="110"/>
      <c r="U71" s="110"/>
      <c r="V71" s="110"/>
      <c r="W71" s="110"/>
    </row>
    <row r="72" s="1" customFormat="1" ht="22.5" customHeight="1" spans="1:23">
      <c r="A72" s="141" t="s">
        <v>76</v>
      </c>
      <c r="B72" s="140" t="s">
        <v>349</v>
      </c>
      <c r="C72" s="140" t="s">
        <v>308</v>
      </c>
      <c r="D72" s="140" t="s">
        <v>112</v>
      </c>
      <c r="E72" s="140" t="s">
        <v>211</v>
      </c>
      <c r="F72" s="140" t="s">
        <v>339</v>
      </c>
      <c r="G72" s="140" t="s">
        <v>340</v>
      </c>
      <c r="H72" s="110">
        <v>4800</v>
      </c>
      <c r="I72" s="110">
        <v>4800</v>
      </c>
      <c r="J72" s="25"/>
      <c r="K72" s="25"/>
      <c r="L72" s="110">
        <v>4800</v>
      </c>
      <c r="M72" s="25"/>
      <c r="N72" s="132"/>
      <c r="O72" s="132"/>
      <c r="P72" s="132"/>
      <c r="Q72" s="110"/>
      <c r="R72" s="110"/>
      <c r="S72" s="110"/>
      <c r="T72" s="110"/>
      <c r="U72" s="110"/>
      <c r="V72" s="110"/>
      <c r="W72" s="110"/>
    </row>
    <row r="73" s="1" customFormat="1" ht="22.5" customHeight="1" spans="1:23">
      <c r="A73" s="141" t="s">
        <v>78</v>
      </c>
      <c r="B73" s="25"/>
      <c r="C73" s="25"/>
      <c r="D73" s="25"/>
      <c r="E73" s="25"/>
      <c r="F73" s="25"/>
      <c r="G73" s="25"/>
      <c r="H73" s="25"/>
      <c r="I73" s="25"/>
      <c r="J73" s="25"/>
      <c r="K73" s="25"/>
      <c r="L73" s="25"/>
      <c r="M73" s="25"/>
      <c r="N73" s="25"/>
      <c r="O73" s="25"/>
      <c r="P73" s="25"/>
      <c r="Q73" s="25"/>
      <c r="R73" s="25"/>
      <c r="S73" s="25"/>
      <c r="T73" s="25"/>
      <c r="U73" s="25"/>
      <c r="V73" s="25"/>
      <c r="W73" s="25"/>
    </row>
    <row r="74" s="1" customFormat="1" ht="22.5" customHeight="1" spans="1:23">
      <c r="A74" s="141" t="s">
        <v>78</v>
      </c>
      <c r="B74" s="140" t="s">
        <v>356</v>
      </c>
      <c r="C74" s="140" t="s">
        <v>284</v>
      </c>
      <c r="D74" s="140" t="s">
        <v>127</v>
      </c>
      <c r="E74" s="140" t="s">
        <v>226</v>
      </c>
      <c r="F74" s="140" t="s">
        <v>281</v>
      </c>
      <c r="G74" s="140" t="s">
        <v>282</v>
      </c>
      <c r="H74" s="110">
        <v>540984</v>
      </c>
      <c r="I74" s="110">
        <v>540984</v>
      </c>
      <c r="J74" s="25"/>
      <c r="K74" s="25"/>
      <c r="L74" s="110">
        <v>540984</v>
      </c>
      <c r="M74" s="25"/>
      <c r="N74" s="132"/>
      <c r="O74" s="132"/>
      <c r="P74" s="132"/>
      <c r="Q74" s="110"/>
      <c r="R74" s="110"/>
      <c r="S74" s="110"/>
      <c r="T74" s="110"/>
      <c r="U74" s="110"/>
      <c r="V74" s="110"/>
      <c r="W74" s="110"/>
    </row>
    <row r="75" s="1" customFormat="1" ht="22.5" customHeight="1" spans="1:23">
      <c r="A75" s="141" t="s">
        <v>78</v>
      </c>
      <c r="B75" s="140" t="s">
        <v>356</v>
      </c>
      <c r="C75" s="140" t="s">
        <v>284</v>
      </c>
      <c r="D75" s="140" t="s">
        <v>127</v>
      </c>
      <c r="E75" s="140" t="s">
        <v>226</v>
      </c>
      <c r="F75" s="140" t="s">
        <v>285</v>
      </c>
      <c r="G75" s="140" t="s">
        <v>286</v>
      </c>
      <c r="H75" s="110">
        <v>607476</v>
      </c>
      <c r="I75" s="110">
        <v>607476</v>
      </c>
      <c r="J75" s="25"/>
      <c r="K75" s="25"/>
      <c r="L75" s="110">
        <v>607476</v>
      </c>
      <c r="M75" s="25"/>
      <c r="N75" s="132"/>
      <c r="O75" s="132"/>
      <c r="P75" s="132"/>
      <c r="Q75" s="110"/>
      <c r="R75" s="110"/>
      <c r="S75" s="110"/>
      <c r="T75" s="110"/>
      <c r="U75" s="110"/>
      <c r="V75" s="110"/>
      <c r="W75" s="110"/>
    </row>
    <row r="76" s="1" customFormat="1" ht="22.5" customHeight="1" spans="1:23">
      <c r="A76" s="141" t="s">
        <v>78</v>
      </c>
      <c r="B76" s="140" t="s">
        <v>356</v>
      </c>
      <c r="C76" s="140" t="s">
        <v>284</v>
      </c>
      <c r="D76" s="140" t="s">
        <v>127</v>
      </c>
      <c r="E76" s="140" t="s">
        <v>226</v>
      </c>
      <c r="F76" s="140" t="s">
        <v>291</v>
      </c>
      <c r="G76" s="140" t="s">
        <v>292</v>
      </c>
      <c r="H76" s="110">
        <v>45082</v>
      </c>
      <c r="I76" s="110">
        <v>45082</v>
      </c>
      <c r="J76" s="25"/>
      <c r="K76" s="25"/>
      <c r="L76" s="110">
        <v>45082</v>
      </c>
      <c r="M76" s="25"/>
      <c r="N76" s="132"/>
      <c r="O76" s="132"/>
      <c r="P76" s="132"/>
      <c r="Q76" s="110"/>
      <c r="R76" s="110"/>
      <c r="S76" s="110"/>
      <c r="T76" s="110"/>
      <c r="U76" s="110"/>
      <c r="V76" s="110"/>
      <c r="W76" s="110"/>
    </row>
    <row r="77" s="1" customFormat="1" ht="22.5" customHeight="1" spans="1:23">
      <c r="A77" s="141" t="s">
        <v>78</v>
      </c>
      <c r="B77" s="140" t="s">
        <v>356</v>
      </c>
      <c r="C77" s="140" t="s">
        <v>284</v>
      </c>
      <c r="D77" s="140" t="s">
        <v>127</v>
      </c>
      <c r="E77" s="140" t="s">
        <v>226</v>
      </c>
      <c r="F77" s="140" t="s">
        <v>291</v>
      </c>
      <c r="G77" s="140" t="s">
        <v>292</v>
      </c>
      <c r="H77" s="110">
        <v>822564</v>
      </c>
      <c r="I77" s="110">
        <v>822564</v>
      </c>
      <c r="J77" s="25"/>
      <c r="K77" s="25"/>
      <c r="L77" s="110">
        <v>822564</v>
      </c>
      <c r="M77" s="25"/>
      <c r="N77" s="132"/>
      <c r="O77" s="132"/>
      <c r="P77" s="132"/>
      <c r="Q77" s="110"/>
      <c r="R77" s="110"/>
      <c r="S77" s="110"/>
      <c r="T77" s="110"/>
      <c r="U77" s="110"/>
      <c r="V77" s="110"/>
      <c r="W77" s="110"/>
    </row>
    <row r="78" s="1" customFormat="1" ht="22.5" customHeight="1" spans="1:23">
      <c r="A78" s="141" t="s">
        <v>78</v>
      </c>
      <c r="B78" s="140" t="s">
        <v>357</v>
      </c>
      <c r="C78" s="140" t="s">
        <v>294</v>
      </c>
      <c r="D78" s="140" t="s">
        <v>127</v>
      </c>
      <c r="E78" s="140" t="s">
        <v>226</v>
      </c>
      <c r="F78" s="140" t="s">
        <v>291</v>
      </c>
      <c r="G78" s="140" t="s">
        <v>292</v>
      </c>
      <c r="H78" s="110">
        <v>407040</v>
      </c>
      <c r="I78" s="110">
        <v>407040</v>
      </c>
      <c r="J78" s="25"/>
      <c r="K78" s="25"/>
      <c r="L78" s="110">
        <v>407040</v>
      </c>
      <c r="M78" s="25"/>
      <c r="N78" s="132"/>
      <c r="O78" s="132"/>
      <c r="P78" s="132"/>
      <c r="Q78" s="110"/>
      <c r="R78" s="110"/>
      <c r="S78" s="110"/>
      <c r="T78" s="110"/>
      <c r="U78" s="110"/>
      <c r="V78" s="110"/>
      <c r="W78" s="110"/>
    </row>
    <row r="79" s="1" customFormat="1" ht="22.5" customHeight="1" spans="1:23">
      <c r="A79" s="141" t="s">
        <v>78</v>
      </c>
      <c r="B79" s="140" t="s">
        <v>357</v>
      </c>
      <c r="C79" s="140" t="s">
        <v>294</v>
      </c>
      <c r="D79" s="140" t="s">
        <v>127</v>
      </c>
      <c r="E79" s="140" t="s">
        <v>226</v>
      </c>
      <c r="F79" s="140" t="s">
        <v>291</v>
      </c>
      <c r="G79" s="140" t="s">
        <v>292</v>
      </c>
      <c r="H79" s="110">
        <v>143000</v>
      </c>
      <c r="I79" s="110">
        <v>143000</v>
      </c>
      <c r="J79" s="25"/>
      <c r="K79" s="25"/>
      <c r="L79" s="110">
        <v>143000</v>
      </c>
      <c r="M79" s="25"/>
      <c r="N79" s="132"/>
      <c r="O79" s="132"/>
      <c r="P79" s="132"/>
      <c r="Q79" s="110"/>
      <c r="R79" s="110"/>
      <c r="S79" s="110"/>
      <c r="T79" s="110"/>
      <c r="U79" s="110"/>
      <c r="V79" s="110"/>
      <c r="W79" s="110"/>
    </row>
    <row r="80" s="1" customFormat="1" ht="22.5" customHeight="1" spans="1:23">
      <c r="A80" s="141" t="s">
        <v>78</v>
      </c>
      <c r="B80" s="140" t="s">
        <v>358</v>
      </c>
      <c r="C80" s="140" t="s">
        <v>296</v>
      </c>
      <c r="D80" s="140" t="s">
        <v>110</v>
      </c>
      <c r="E80" s="140" t="s">
        <v>209</v>
      </c>
      <c r="F80" s="140" t="s">
        <v>297</v>
      </c>
      <c r="G80" s="140" t="s">
        <v>298</v>
      </c>
      <c r="H80" s="110">
        <v>351501.76</v>
      </c>
      <c r="I80" s="110">
        <v>351501.76</v>
      </c>
      <c r="J80" s="25"/>
      <c r="K80" s="25"/>
      <c r="L80" s="110">
        <v>351501.76</v>
      </c>
      <c r="M80" s="25"/>
      <c r="N80" s="132"/>
      <c r="O80" s="132"/>
      <c r="P80" s="132"/>
      <c r="Q80" s="110"/>
      <c r="R80" s="110"/>
      <c r="S80" s="110"/>
      <c r="T80" s="110"/>
      <c r="U80" s="110"/>
      <c r="V80" s="110"/>
      <c r="W80" s="110"/>
    </row>
    <row r="81" s="1" customFormat="1" ht="22.5" customHeight="1" spans="1:23">
      <c r="A81" s="141" t="s">
        <v>78</v>
      </c>
      <c r="B81" s="140" t="s">
        <v>358</v>
      </c>
      <c r="C81" s="140" t="s">
        <v>296</v>
      </c>
      <c r="D81" s="140" t="s">
        <v>135</v>
      </c>
      <c r="E81" s="140" t="s">
        <v>236</v>
      </c>
      <c r="F81" s="140" t="s">
        <v>299</v>
      </c>
      <c r="G81" s="140" t="s">
        <v>300</v>
      </c>
      <c r="H81" s="110">
        <v>166650.3</v>
      </c>
      <c r="I81" s="110">
        <v>166650.3</v>
      </c>
      <c r="J81" s="25"/>
      <c r="K81" s="25"/>
      <c r="L81" s="110">
        <v>166650.3</v>
      </c>
      <c r="M81" s="25"/>
      <c r="N81" s="132"/>
      <c r="O81" s="132"/>
      <c r="P81" s="132"/>
      <c r="Q81" s="110"/>
      <c r="R81" s="110"/>
      <c r="S81" s="110"/>
      <c r="T81" s="110"/>
      <c r="U81" s="110"/>
      <c r="V81" s="110"/>
      <c r="W81" s="110"/>
    </row>
    <row r="82" s="1" customFormat="1" ht="22.5" customHeight="1" spans="1:23">
      <c r="A82" s="141" t="s">
        <v>78</v>
      </c>
      <c r="B82" s="140" t="s">
        <v>358</v>
      </c>
      <c r="C82" s="140" t="s">
        <v>296</v>
      </c>
      <c r="D82" s="140" t="s">
        <v>136</v>
      </c>
      <c r="E82" s="140" t="s">
        <v>237</v>
      </c>
      <c r="F82" s="140" t="s">
        <v>301</v>
      </c>
      <c r="G82" s="140" t="s">
        <v>302</v>
      </c>
      <c r="H82" s="110">
        <v>18800.64</v>
      </c>
      <c r="I82" s="110">
        <v>18800.64</v>
      </c>
      <c r="J82" s="25"/>
      <c r="K82" s="25"/>
      <c r="L82" s="110">
        <v>18800.64</v>
      </c>
      <c r="M82" s="25"/>
      <c r="N82" s="132"/>
      <c r="O82" s="132"/>
      <c r="P82" s="132"/>
      <c r="Q82" s="110"/>
      <c r="R82" s="110"/>
      <c r="S82" s="110"/>
      <c r="T82" s="110"/>
      <c r="U82" s="110"/>
      <c r="V82" s="110"/>
      <c r="W82" s="110"/>
    </row>
    <row r="83" s="1" customFormat="1" ht="22.5" customHeight="1" spans="1:23">
      <c r="A83" s="141" t="s">
        <v>78</v>
      </c>
      <c r="B83" s="140" t="s">
        <v>358</v>
      </c>
      <c r="C83" s="140" t="s">
        <v>296</v>
      </c>
      <c r="D83" s="140" t="s">
        <v>136</v>
      </c>
      <c r="E83" s="140" t="s">
        <v>237</v>
      </c>
      <c r="F83" s="140" t="s">
        <v>301</v>
      </c>
      <c r="G83" s="140" t="s">
        <v>302</v>
      </c>
      <c r="H83" s="110">
        <v>88880.16</v>
      </c>
      <c r="I83" s="110">
        <v>88880.16</v>
      </c>
      <c r="J83" s="25"/>
      <c r="K83" s="25"/>
      <c r="L83" s="110">
        <v>88880.16</v>
      </c>
      <c r="M83" s="25"/>
      <c r="N83" s="132"/>
      <c r="O83" s="132"/>
      <c r="P83" s="132"/>
      <c r="Q83" s="110"/>
      <c r="R83" s="110"/>
      <c r="S83" s="110"/>
      <c r="T83" s="110"/>
      <c r="U83" s="110"/>
      <c r="V83" s="110"/>
      <c r="W83" s="110"/>
    </row>
    <row r="84" s="1" customFormat="1" ht="22.5" customHeight="1" spans="1:23">
      <c r="A84" s="141" t="s">
        <v>78</v>
      </c>
      <c r="B84" s="140" t="s">
        <v>358</v>
      </c>
      <c r="C84" s="140" t="s">
        <v>296</v>
      </c>
      <c r="D84" s="140" t="s">
        <v>137</v>
      </c>
      <c r="E84" s="140" t="s">
        <v>238</v>
      </c>
      <c r="F84" s="140" t="s">
        <v>303</v>
      </c>
      <c r="G84" s="140" t="s">
        <v>304</v>
      </c>
      <c r="H84" s="110">
        <v>4393.77</v>
      </c>
      <c r="I84" s="110">
        <v>4393.77</v>
      </c>
      <c r="J84" s="25"/>
      <c r="K84" s="25"/>
      <c r="L84" s="110">
        <v>4393.77</v>
      </c>
      <c r="M84" s="25"/>
      <c r="N84" s="132"/>
      <c r="O84" s="132"/>
      <c r="P84" s="132"/>
      <c r="Q84" s="110"/>
      <c r="R84" s="110"/>
      <c r="S84" s="110"/>
      <c r="T84" s="110"/>
      <c r="U84" s="110"/>
      <c r="V84" s="110"/>
      <c r="W84" s="110"/>
    </row>
    <row r="85" s="1" customFormat="1" ht="22.5" customHeight="1" spans="1:23">
      <c r="A85" s="141" t="s">
        <v>78</v>
      </c>
      <c r="B85" s="140" t="s">
        <v>358</v>
      </c>
      <c r="C85" s="140" t="s">
        <v>296</v>
      </c>
      <c r="D85" s="140" t="s">
        <v>127</v>
      </c>
      <c r="E85" s="140" t="s">
        <v>226</v>
      </c>
      <c r="F85" s="140" t="s">
        <v>303</v>
      </c>
      <c r="G85" s="140" t="s">
        <v>304</v>
      </c>
      <c r="H85" s="110">
        <v>15554.03</v>
      </c>
      <c r="I85" s="110">
        <v>15554.03</v>
      </c>
      <c r="J85" s="25"/>
      <c r="K85" s="25"/>
      <c r="L85" s="110">
        <v>15554.03</v>
      </c>
      <c r="M85" s="25"/>
      <c r="N85" s="132"/>
      <c r="O85" s="132"/>
      <c r="P85" s="132"/>
      <c r="Q85" s="110"/>
      <c r="R85" s="110"/>
      <c r="S85" s="110"/>
      <c r="T85" s="110"/>
      <c r="U85" s="110"/>
      <c r="V85" s="110"/>
      <c r="W85" s="110"/>
    </row>
    <row r="86" s="1" customFormat="1" ht="22.5" customHeight="1" spans="1:23">
      <c r="A86" s="141" t="s">
        <v>78</v>
      </c>
      <c r="B86" s="140" t="s">
        <v>358</v>
      </c>
      <c r="C86" s="140" t="s">
        <v>296</v>
      </c>
      <c r="D86" s="140" t="s">
        <v>137</v>
      </c>
      <c r="E86" s="140" t="s">
        <v>238</v>
      </c>
      <c r="F86" s="140" t="s">
        <v>303</v>
      </c>
      <c r="G86" s="140" t="s">
        <v>304</v>
      </c>
      <c r="H86" s="110">
        <v>4416</v>
      </c>
      <c r="I86" s="110">
        <v>4416</v>
      </c>
      <c r="J86" s="25"/>
      <c r="K86" s="25"/>
      <c r="L86" s="110">
        <v>4416</v>
      </c>
      <c r="M86" s="25"/>
      <c r="N86" s="132"/>
      <c r="O86" s="132"/>
      <c r="P86" s="132"/>
      <c r="Q86" s="110"/>
      <c r="R86" s="110"/>
      <c r="S86" s="110"/>
      <c r="T86" s="110"/>
      <c r="U86" s="110"/>
      <c r="V86" s="110"/>
      <c r="W86" s="110"/>
    </row>
    <row r="87" s="1" customFormat="1" ht="22.5" customHeight="1" spans="1:23">
      <c r="A87" s="141" t="s">
        <v>78</v>
      </c>
      <c r="B87" s="140" t="s">
        <v>359</v>
      </c>
      <c r="C87" s="140" t="s">
        <v>252</v>
      </c>
      <c r="D87" s="140" t="s">
        <v>150</v>
      </c>
      <c r="E87" s="140" t="s">
        <v>252</v>
      </c>
      <c r="F87" s="140" t="s">
        <v>306</v>
      </c>
      <c r="G87" s="140" t="s">
        <v>252</v>
      </c>
      <c r="H87" s="110">
        <v>289210.32</v>
      </c>
      <c r="I87" s="110">
        <v>289210.32</v>
      </c>
      <c r="J87" s="25"/>
      <c r="K87" s="25"/>
      <c r="L87" s="110">
        <v>289210.32</v>
      </c>
      <c r="M87" s="25"/>
      <c r="N87" s="132"/>
      <c r="O87" s="132"/>
      <c r="P87" s="132"/>
      <c r="Q87" s="110"/>
      <c r="R87" s="110"/>
      <c r="S87" s="110"/>
      <c r="T87" s="110"/>
      <c r="U87" s="110"/>
      <c r="V87" s="110"/>
      <c r="W87" s="110"/>
    </row>
    <row r="88" s="1" customFormat="1" ht="22.5" customHeight="1" spans="1:23">
      <c r="A88" s="141" t="s">
        <v>78</v>
      </c>
      <c r="B88" s="140" t="s">
        <v>360</v>
      </c>
      <c r="C88" s="140" t="s">
        <v>308</v>
      </c>
      <c r="D88" s="140" t="s">
        <v>127</v>
      </c>
      <c r="E88" s="140" t="s">
        <v>226</v>
      </c>
      <c r="F88" s="140" t="s">
        <v>313</v>
      </c>
      <c r="G88" s="140" t="s">
        <v>314</v>
      </c>
      <c r="H88" s="110">
        <v>24630</v>
      </c>
      <c r="I88" s="110">
        <v>24630</v>
      </c>
      <c r="J88" s="25"/>
      <c r="K88" s="25"/>
      <c r="L88" s="110">
        <v>24630</v>
      </c>
      <c r="M88" s="25"/>
      <c r="N88" s="132"/>
      <c r="O88" s="132"/>
      <c r="P88" s="132"/>
      <c r="Q88" s="110"/>
      <c r="R88" s="110"/>
      <c r="S88" s="110"/>
      <c r="T88" s="110"/>
      <c r="U88" s="110"/>
      <c r="V88" s="110"/>
      <c r="W88" s="110"/>
    </row>
    <row r="89" s="1" customFormat="1" ht="22.5" customHeight="1" spans="1:23">
      <c r="A89" s="141" t="s">
        <v>78</v>
      </c>
      <c r="B89" s="140" t="s">
        <v>360</v>
      </c>
      <c r="C89" s="140" t="s">
        <v>308</v>
      </c>
      <c r="D89" s="140" t="s">
        <v>127</v>
      </c>
      <c r="E89" s="140" t="s">
        <v>226</v>
      </c>
      <c r="F89" s="140" t="s">
        <v>361</v>
      </c>
      <c r="G89" s="140" t="s">
        <v>362</v>
      </c>
      <c r="H89" s="110">
        <v>1140</v>
      </c>
      <c r="I89" s="110">
        <v>1140</v>
      </c>
      <c r="J89" s="25"/>
      <c r="K89" s="25"/>
      <c r="L89" s="110">
        <v>1140</v>
      </c>
      <c r="M89" s="25"/>
      <c r="N89" s="132"/>
      <c r="O89" s="132"/>
      <c r="P89" s="132"/>
      <c r="Q89" s="110"/>
      <c r="R89" s="110"/>
      <c r="S89" s="110"/>
      <c r="T89" s="110"/>
      <c r="U89" s="110"/>
      <c r="V89" s="110"/>
      <c r="W89" s="110"/>
    </row>
    <row r="90" s="1" customFormat="1" ht="22.5" customHeight="1" spans="1:23">
      <c r="A90" s="141" t="s">
        <v>78</v>
      </c>
      <c r="B90" s="140" t="s">
        <v>360</v>
      </c>
      <c r="C90" s="140" t="s">
        <v>308</v>
      </c>
      <c r="D90" s="140" t="s">
        <v>127</v>
      </c>
      <c r="E90" s="140" t="s">
        <v>226</v>
      </c>
      <c r="F90" s="140" t="s">
        <v>323</v>
      </c>
      <c r="G90" s="140" t="s">
        <v>324</v>
      </c>
      <c r="H90" s="110">
        <v>10080</v>
      </c>
      <c r="I90" s="110">
        <v>10080</v>
      </c>
      <c r="J90" s="25"/>
      <c r="K90" s="25"/>
      <c r="L90" s="110">
        <v>10080</v>
      </c>
      <c r="M90" s="25"/>
      <c r="N90" s="132"/>
      <c r="O90" s="132"/>
      <c r="P90" s="132"/>
      <c r="Q90" s="110"/>
      <c r="R90" s="110"/>
      <c r="S90" s="110"/>
      <c r="T90" s="110"/>
      <c r="U90" s="110"/>
      <c r="V90" s="110"/>
      <c r="W90" s="110"/>
    </row>
    <row r="91" s="1" customFormat="1" ht="22.5" customHeight="1" spans="1:23">
      <c r="A91" s="141" t="s">
        <v>78</v>
      </c>
      <c r="B91" s="140" t="s">
        <v>360</v>
      </c>
      <c r="C91" s="140" t="s">
        <v>308</v>
      </c>
      <c r="D91" s="140" t="s">
        <v>127</v>
      </c>
      <c r="E91" s="140" t="s">
        <v>226</v>
      </c>
      <c r="F91" s="140" t="s">
        <v>309</v>
      </c>
      <c r="G91" s="140" t="s">
        <v>310</v>
      </c>
      <c r="H91" s="110">
        <v>3200</v>
      </c>
      <c r="I91" s="110">
        <v>3200</v>
      </c>
      <c r="J91" s="25"/>
      <c r="K91" s="25"/>
      <c r="L91" s="110">
        <v>3200</v>
      </c>
      <c r="M91" s="25"/>
      <c r="N91" s="132"/>
      <c r="O91" s="132"/>
      <c r="P91" s="132"/>
      <c r="Q91" s="110"/>
      <c r="R91" s="110"/>
      <c r="S91" s="110"/>
      <c r="T91" s="110"/>
      <c r="U91" s="110"/>
      <c r="V91" s="110"/>
      <c r="W91" s="110"/>
    </row>
    <row r="92" s="1" customFormat="1" ht="22.5" customHeight="1" spans="1:23">
      <c r="A92" s="141" t="s">
        <v>78</v>
      </c>
      <c r="B92" s="140" t="s">
        <v>360</v>
      </c>
      <c r="C92" s="140" t="s">
        <v>308</v>
      </c>
      <c r="D92" s="140" t="s">
        <v>127</v>
      </c>
      <c r="E92" s="140" t="s">
        <v>226</v>
      </c>
      <c r="F92" s="140" t="s">
        <v>315</v>
      </c>
      <c r="G92" s="140" t="s">
        <v>316</v>
      </c>
      <c r="H92" s="110">
        <v>19500</v>
      </c>
      <c r="I92" s="110">
        <v>19500</v>
      </c>
      <c r="J92" s="25"/>
      <c r="K92" s="25"/>
      <c r="L92" s="110">
        <v>19500</v>
      </c>
      <c r="M92" s="25"/>
      <c r="N92" s="132"/>
      <c r="O92" s="132"/>
      <c r="P92" s="132"/>
      <c r="Q92" s="110"/>
      <c r="R92" s="110"/>
      <c r="S92" s="110"/>
      <c r="T92" s="110"/>
      <c r="U92" s="110"/>
      <c r="V92" s="110"/>
      <c r="W92" s="110"/>
    </row>
    <row r="93" s="1" customFormat="1" ht="22.5" customHeight="1" spans="1:23">
      <c r="A93" s="141" t="s">
        <v>78</v>
      </c>
      <c r="B93" s="140" t="s">
        <v>363</v>
      </c>
      <c r="C93" s="140" t="s">
        <v>259</v>
      </c>
      <c r="D93" s="140" t="s">
        <v>127</v>
      </c>
      <c r="E93" s="140" t="s">
        <v>226</v>
      </c>
      <c r="F93" s="140" t="s">
        <v>312</v>
      </c>
      <c r="G93" s="140" t="s">
        <v>259</v>
      </c>
      <c r="H93" s="110">
        <v>3200</v>
      </c>
      <c r="I93" s="110">
        <v>3200</v>
      </c>
      <c r="J93" s="25"/>
      <c r="K93" s="25"/>
      <c r="L93" s="110">
        <v>3200</v>
      </c>
      <c r="M93" s="25"/>
      <c r="N93" s="132"/>
      <c r="O93" s="132"/>
      <c r="P93" s="132"/>
      <c r="Q93" s="110"/>
      <c r="R93" s="110"/>
      <c r="S93" s="110"/>
      <c r="T93" s="110"/>
      <c r="U93" s="110"/>
      <c r="V93" s="110"/>
      <c r="W93" s="110"/>
    </row>
    <row r="94" s="1" customFormat="1" ht="22.5" customHeight="1" spans="1:23">
      <c r="A94" s="141" t="s">
        <v>78</v>
      </c>
      <c r="B94" s="140" t="s">
        <v>364</v>
      </c>
      <c r="C94" s="140" t="s">
        <v>320</v>
      </c>
      <c r="D94" s="140" t="s">
        <v>204</v>
      </c>
      <c r="E94" s="140" t="s">
        <v>203</v>
      </c>
      <c r="F94" s="140" t="s">
        <v>321</v>
      </c>
      <c r="G94" s="140" t="s">
        <v>322</v>
      </c>
      <c r="H94" s="110">
        <v>23400</v>
      </c>
      <c r="I94" s="110">
        <v>23400</v>
      </c>
      <c r="J94" s="25"/>
      <c r="K94" s="25"/>
      <c r="L94" s="110">
        <v>23400</v>
      </c>
      <c r="M94" s="25"/>
      <c r="N94" s="132"/>
      <c r="O94" s="132"/>
      <c r="P94" s="132"/>
      <c r="Q94" s="110"/>
      <c r="R94" s="110"/>
      <c r="S94" s="110"/>
      <c r="T94" s="110"/>
      <c r="U94" s="110"/>
      <c r="V94" s="110"/>
      <c r="W94" s="110"/>
    </row>
    <row r="95" s="1" customFormat="1" ht="22.5" customHeight="1" spans="1:23">
      <c r="A95" s="141" t="s">
        <v>78</v>
      </c>
      <c r="B95" s="140" t="s">
        <v>365</v>
      </c>
      <c r="C95" s="140" t="s">
        <v>326</v>
      </c>
      <c r="D95" s="140" t="s">
        <v>127</v>
      </c>
      <c r="E95" s="140" t="s">
        <v>226</v>
      </c>
      <c r="F95" s="140" t="s">
        <v>327</v>
      </c>
      <c r="G95" s="140" t="s">
        <v>326</v>
      </c>
      <c r="H95" s="110">
        <v>44440.08</v>
      </c>
      <c r="I95" s="110">
        <v>44440.08</v>
      </c>
      <c r="J95" s="25"/>
      <c r="K95" s="25"/>
      <c r="L95" s="110">
        <v>44440.08</v>
      </c>
      <c r="M95" s="25"/>
      <c r="N95" s="132"/>
      <c r="O95" s="132"/>
      <c r="P95" s="132"/>
      <c r="Q95" s="110"/>
      <c r="R95" s="110"/>
      <c r="S95" s="110"/>
      <c r="T95" s="110"/>
      <c r="U95" s="110"/>
      <c r="V95" s="110"/>
      <c r="W95" s="110"/>
    </row>
    <row r="96" s="1" customFormat="1" ht="22.5" customHeight="1" spans="1:23">
      <c r="A96" s="141" t="s">
        <v>78</v>
      </c>
      <c r="B96" s="140" t="s">
        <v>360</v>
      </c>
      <c r="C96" s="140" t="s">
        <v>308</v>
      </c>
      <c r="D96" s="140" t="s">
        <v>127</v>
      </c>
      <c r="E96" s="140" t="s">
        <v>226</v>
      </c>
      <c r="F96" s="140" t="s">
        <v>328</v>
      </c>
      <c r="G96" s="140" t="s">
        <v>329</v>
      </c>
      <c r="H96" s="110">
        <v>1950</v>
      </c>
      <c r="I96" s="110">
        <v>1950</v>
      </c>
      <c r="J96" s="25"/>
      <c r="K96" s="25"/>
      <c r="L96" s="110">
        <v>1950</v>
      </c>
      <c r="M96" s="25"/>
      <c r="N96" s="132"/>
      <c r="O96" s="132"/>
      <c r="P96" s="132"/>
      <c r="Q96" s="110"/>
      <c r="R96" s="110"/>
      <c r="S96" s="110"/>
      <c r="T96" s="110"/>
      <c r="U96" s="110"/>
      <c r="V96" s="110"/>
      <c r="W96" s="110"/>
    </row>
    <row r="97" s="1" customFormat="1" ht="22.5" customHeight="1" spans="1:23">
      <c r="A97" s="141" t="s">
        <v>78</v>
      </c>
      <c r="B97" s="140" t="s">
        <v>366</v>
      </c>
      <c r="C97" s="140" t="s">
        <v>331</v>
      </c>
      <c r="D97" s="140" t="s">
        <v>127</v>
      </c>
      <c r="E97" s="140" t="s">
        <v>226</v>
      </c>
      <c r="F97" s="140" t="s">
        <v>328</v>
      </c>
      <c r="G97" s="140" t="s">
        <v>329</v>
      </c>
      <c r="H97" s="110">
        <v>24000</v>
      </c>
      <c r="I97" s="110">
        <v>24000</v>
      </c>
      <c r="J97" s="25"/>
      <c r="K97" s="25"/>
      <c r="L97" s="110">
        <v>24000</v>
      </c>
      <c r="M97" s="25"/>
      <c r="N97" s="132"/>
      <c r="O97" s="132"/>
      <c r="P97" s="132"/>
      <c r="Q97" s="110"/>
      <c r="R97" s="110"/>
      <c r="S97" s="110"/>
      <c r="T97" s="110"/>
      <c r="U97" s="110"/>
      <c r="V97" s="110"/>
      <c r="W97" s="110"/>
    </row>
    <row r="98" s="1" customFormat="1" ht="22.5" customHeight="1" spans="1:23">
      <c r="A98" s="141" t="s">
        <v>78</v>
      </c>
      <c r="B98" s="140" t="s">
        <v>367</v>
      </c>
      <c r="C98" s="140" t="s">
        <v>333</v>
      </c>
      <c r="D98" s="140" t="s">
        <v>127</v>
      </c>
      <c r="E98" s="140" t="s">
        <v>226</v>
      </c>
      <c r="F98" s="140" t="s">
        <v>334</v>
      </c>
      <c r="G98" s="140" t="s">
        <v>333</v>
      </c>
      <c r="H98" s="110">
        <v>50000</v>
      </c>
      <c r="I98" s="110">
        <v>50000</v>
      </c>
      <c r="J98" s="25"/>
      <c r="K98" s="25"/>
      <c r="L98" s="110">
        <v>50000</v>
      </c>
      <c r="M98" s="25"/>
      <c r="N98" s="132"/>
      <c r="O98" s="132"/>
      <c r="P98" s="132"/>
      <c r="Q98" s="110"/>
      <c r="R98" s="110"/>
      <c r="S98" s="110"/>
      <c r="T98" s="110"/>
      <c r="U98" s="110"/>
      <c r="V98" s="110"/>
      <c r="W98" s="110"/>
    </row>
    <row r="99" s="1" customFormat="1" ht="22.5" customHeight="1" spans="1:23">
      <c r="A99" s="141" t="s">
        <v>78</v>
      </c>
      <c r="B99" s="140" t="s">
        <v>360</v>
      </c>
      <c r="C99" s="140" t="s">
        <v>308</v>
      </c>
      <c r="D99" s="140" t="s">
        <v>112</v>
      </c>
      <c r="E99" s="140" t="s">
        <v>211</v>
      </c>
      <c r="F99" s="140" t="s">
        <v>339</v>
      </c>
      <c r="G99" s="140" t="s">
        <v>340</v>
      </c>
      <c r="H99" s="110">
        <v>2400</v>
      </c>
      <c r="I99" s="110">
        <v>2400</v>
      </c>
      <c r="J99" s="25"/>
      <c r="K99" s="25"/>
      <c r="L99" s="110">
        <v>2400</v>
      </c>
      <c r="M99" s="25"/>
      <c r="N99" s="132"/>
      <c r="O99" s="132"/>
      <c r="P99" s="132"/>
      <c r="Q99" s="110"/>
      <c r="R99" s="110"/>
      <c r="S99" s="110"/>
      <c r="T99" s="110"/>
      <c r="U99" s="110"/>
      <c r="V99" s="110"/>
      <c r="W99" s="110"/>
    </row>
    <row r="100" s="1" customFormat="1" ht="22.5" customHeight="1" spans="1:23">
      <c r="A100" s="141" t="s">
        <v>80</v>
      </c>
      <c r="B100" s="25"/>
      <c r="C100" s="25"/>
      <c r="D100" s="25"/>
      <c r="E100" s="25"/>
      <c r="F100" s="25"/>
      <c r="G100" s="25"/>
      <c r="H100" s="25"/>
      <c r="I100" s="25"/>
      <c r="J100" s="25"/>
      <c r="K100" s="25"/>
      <c r="L100" s="25"/>
      <c r="M100" s="25"/>
      <c r="N100" s="25"/>
      <c r="O100" s="25"/>
      <c r="P100" s="25"/>
      <c r="Q100" s="25"/>
      <c r="R100" s="25"/>
      <c r="S100" s="25"/>
      <c r="T100" s="25"/>
      <c r="U100" s="25"/>
      <c r="V100" s="25"/>
      <c r="W100" s="25"/>
    </row>
    <row r="101" s="1" customFormat="1" ht="22.5" customHeight="1" spans="1:23">
      <c r="A101" s="141" t="s">
        <v>80</v>
      </c>
      <c r="B101" s="140" t="s">
        <v>368</v>
      </c>
      <c r="C101" s="140" t="s">
        <v>284</v>
      </c>
      <c r="D101" s="140" t="s">
        <v>125</v>
      </c>
      <c r="E101" s="140" t="s">
        <v>222</v>
      </c>
      <c r="F101" s="140" t="s">
        <v>281</v>
      </c>
      <c r="G101" s="140" t="s">
        <v>282</v>
      </c>
      <c r="H101" s="110">
        <v>2589372</v>
      </c>
      <c r="I101" s="110">
        <v>2589372</v>
      </c>
      <c r="J101" s="25"/>
      <c r="K101" s="25"/>
      <c r="L101" s="110">
        <v>2589372</v>
      </c>
      <c r="M101" s="25"/>
      <c r="N101" s="132"/>
      <c r="O101" s="132"/>
      <c r="P101" s="132"/>
      <c r="Q101" s="110"/>
      <c r="R101" s="110"/>
      <c r="S101" s="110"/>
      <c r="T101" s="110"/>
      <c r="U101" s="110"/>
      <c r="V101" s="110"/>
      <c r="W101" s="110"/>
    </row>
    <row r="102" s="1" customFormat="1" ht="22.5" customHeight="1" spans="1:23">
      <c r="A102" s="141" t="s">
        <v>80</v>
      </c>
      <c r="B102" s="140" t="s">
        <v>368</v>
      </c>
      <c r="C102" s="140" t="s">
        <v>284</v>
      </c>
      <c r="D102" s="140" t="s">
        <v>125</v>
      </c>
      <c r="E102" s="140" t="s">
        <v>222</v>
      </c>
      <c r="F102" s="140" t="s">
        <v>285</v>
      </c>
      <c r="G102" s="140" t="s">
        <v>286</v>
      </c>
      <c r="H102" s="110">
        <v>2659002</v>
      </c>
      <c r="I102" s="110">
        <v>2659002</v>
      </c>
      <c r="J102" s="25"/>
      <c r="K102" s="25"/>
      <c r="L102" s="110">
        <v>2659002</v>
      </c>
      <c r="M102" s="25"/>
      <c r="N102" s="132"/>
      <c r="O102" s="132"/>
      <c r="P102" s="132"/>
      <c r="Q102" s="110"/>
      <c r="R102" s="110"/>
      <c r="S102" s="110"/>
      <c r="T102" s="110"/>
      <c r="U102" s="110"/>
      <c r="V102" s="110"/>
      <c r="W102" s="110"/>
    </row>
    <row r="103" s="1" customFormat="1" ht="22.5" customHeight="1" spans="1:23">
      <c r="A103" s="141" t="s">
        <v>80</v>
      </c>
      <c r="B103" s="140" t="s">
        <v>368</v>
      </c>
      <c r="C103" s="140" t="s">
        <v>284</v>
      </c>
      <c r="D103" s="140" t="s">
        <v>125</v>
      </c>
      <c r="E103" s="140" t="s">
        <v>222</v>
      </c>
      <c r="F103" s="140" t="s">
        <v>291</v>
      </c>
      <c r="G103" s="140" t="s">
        <v>292</v>
      </c>
      <c r="H103" s="110">
        <v>215781</v>
      </c>
      <c r="I103" s="110">
        <v>215781</v>
      </c>
      <c r="J103" s="25"/>
      <c r="K103" s="25"/>
      <c r="L103" s="110">
        <v>215781</v>
      </c>
      <c r="M103" s="25"/>
      <c r="N103" s="132"/>
      <c r="O103" s="132"/>
      <c r="P103" s="132"/>
      <c r="Q103" s="110"/>
      <c r="R103" s="110"/>
      <c r="S103" s="110"/>
      <c r="T103" s="110"/>
      <c r="U103" s="110"/>
      <c r="V103" s="110"/>
      <c r="W103" s="110"/>
    </row>
    <row r="104" s="1" customFormat="1" ht="22.5" customHeight="1" spans="1:23">
      <c r="A104" s="141" t="s">
        <v>80</v>
      </c>
      <c r="B104" s="140" t="s">
        <v>368</v>
      </c>
      <c r="C104" s="140" t="s">
        <v>284</v>
      </c>
      <c r="D104" s="140" t="s">
        <v>125</v>
      </c>
      <c r="E104" s="140" t="s">
        <v>222</v>
      </c>
      <c r="F104" s="140" t="s">
        <v>291</v>
      </c>
      <c r="G104" s="140" t="s">
        <v>292</v>
      </c>
      <c r="H104" s="110">
        <v>3296112</v>
      </c>
      <c r="I104" s="110">
        <v>3296112</v>
      </c>
      <c r="J104" s="25"/>
      <c r="K104" s="25"/>
      <c r="L104" s="110">
        <v>3296112</v>
      </c>
      <c r="M104" s="25"/>
      <c r="N104" s="132"/>
      <c r="O104" s="132"/>
      <c r="P104" s="132"/>
      <c r="Q104" s="110"/>
      <c r="R104" s="110"/>
      <c r="S104" s="110"/>
      <c r="T104" s="110"/>
      <c r="U104" s="110"/>
      <c r="V104" s="110"/>
      <c r="W104" s="110"/>
    </row>
    <row r="105" s="1" customFormat="1" ht="22.5" customHeight="1" spans="1:23">
      <c r="A105" s="141" t="s">
        <v>80</v>
      </c>
      <c r="B105" s="140" t="s">
        <v>369</v>
      </c>
      <c r="C105" s="140" t="s">
        <v>294</v>
      </c>
      <c r="D105" s="140" t="s">
        <v>125</v>
      </c>
      <c r="E105" s="140" t="s">
        <v>222</v>
      </c>
      <c r="F105" s="140" t="s">
        <v>291</v>
      </c>
      <c r="G105" s="140" t="s">
        <v>292</v>
      </c>
      <c r="H105" s="110">
        <v>1869540</v>
      </c>
      <c r="I105" s="110">
        <v>1869540</v>
      </c>
      <c r="J105" s="25"/>
      <c r="K105" s="25"/>
      <c r="L105" s="110">
        <v>1869540</v>
      </c>
      <c r="M105" s="25"/>
      <c r="N105" s="132"/>
      <c r="O105" s="132"/>
      <c r="P105" s="132"/>
      <c r="Q105" s="110"/>
      <c r="R105" s="110"/>
      <c r="S105" s="110"/>
      <c r="T105" s="110"/>
      <c r="U105" s="110"/>
      <c r="V105" s="110"/>
      <c r="W105" s="110"/>
    </row>
    <row r="106" s="1" customFormat="1" ht="22.5" customHeight="1" spans="1:23">
      <c r="A106" s="141" t="s">
        <v>80</v>
      </c>
      <c r="B106" s="140" t="s">
        <v>369</v>
      </c>
      <c r="C106" s="140" t="s">
        <v>294</v>
      </c>
      <c r="D106" s="140" t="s">
        <v>125</v>
      </c>
      <c r="E106" s="140" t="s">
        <v>222</v>
      </c>
      <c r="F106" s="140" t="s">
        <v>291</v>
      </c>
      <c r="G106" s="140" t="s">
        <v>292</v>
      </c>
      <c r="H106" s="110">
        <v>528000</v>
      </c>
      <c r="I106" s="110">
        <v>528000</v>
      </c>
      <c r="J106" s="25"/>
      <c r="K106" s="25"/>
      <c r="L106" s="110">
        <v>528000</v>
      </c>
      <c r="M106" s="25"/>
      <c r="N106" s="132"/>
      <c r="O106" s="132"/>
      <c r="P106" s="132"/>
      <c r="Q106" s="110"/>
      <c r="R106" s="110"/>
      <c r="S106" s="110"/>
      <c r="T106" s="110"/>
      <c r="U106" s="110"/>
      <c r="V106" s="110"/>
      <c r="W106" s="110"/>
    </row>
    <row r="107" s="1" customFormat="1" ht="22.5" customHeight="1" spans="1:23">
      <c r="A107" s="141" t="s">
        <v>80</v>
      </c>
      <c r="B107" s="140" t="s">
        <v>370</v>
      </c>
      <c r="C107" s="140" t="s">
        <v>296</v>
      </c>
      <c r="D107" s="140" t="s">
        <v>110</v>
      </c>
      <c r="E107" s="140" t="s">
        <v>209</v>
      </c>
      <c r="F107" s="140" t="s">
        <v>297</v>
      </c>
      <c r="G107" s="140" t="s">
        <v>298</v>
      </c>
      <c r="H107" s="110">
        <v>1542695.52</v>
      </c>
      <c r="I107" s="110">
        <v>1542695.52</v>
      </c>
      <c r="J107" s="25"/>
      <c r="K107" s="25"/>
      <c r="L107" s="110">
        <v>1542695.52</v>
      </c>
      <c r="M107" s="25"/>
      <c r="N107" s="132"/>
      <c r="O107" s="132"/>
      <c r="P107" s="132"/>
      <c r="Q107" s="110"/>
      <c r="R107" s="110"/>
      <c r="S107" s="110"/>
      <c r="T107" s="110"/>
      <c r="U107" s="110"/>
      <c r="V107" s="110"/>
      <c r="W107" s="110"/>
    </row>
    <row r="108" s="1" customFormat="1" ht="22.5" customHeight="1" spans="1:23">
      <c r="A108" s="141" t="s">
        <v>80</v>
      </c>
      <c r="B108" s="140" t="s">
        <v>370</v>
      </c>
      <c r="C108" s="140" t="s">
        <v>296</v>
      </c>
      <c r="D108" s="140" t="s">
        <v>135</v>
      </c>
      <c r="E108" s="140" t="s">
        <v>236</v>
      </c>
      <c r="F108" s="140" t="s">
        <v>299</v>
      </c>
      <c r="G108" s="140" t="s">
        <v>300</v>
      </c>
      <c r="H108" s="110">
        <v>727933.95</v>
      </c>
      <c r="I108" s="110">
        <v>727933.95</v>
      </c>
      <c r="J108" s="25"/>
      <c r="K108" s="25"/>
      <c r="L108" s="110">
        <v>727933.95</v>
      </c>
      <c r="M108" s="25"/>
      <c r="N108" s="132"/>
      <c r="O108" s="132"/>
      <c r="P108" s="132"/>
      <c r="Q108" s="110"/>
      <c r="R108" s="110"/>
      <c r="S108" s="110"/>
      <c r="T108" s="110"/>
      <c r="U108" s="110"/>
      <c r="V108" s="110"/>
      <c r="W108" s="110"/>
    </row>
    <row r="109" s="1" customFormat="1" ht="22.5" customHeight="1" spans="1:23">
      <c r="A109" s="141" t="s">
        <v>80</v>
      </c>
      <c r="B109" s="140" t="s">
        <v>370</v>
      </c>
      <c r="C109" s="140" t="s">
        <v>296</v>
      </c>
      <c r="D109" s="140" t="s">
        <v>136</v>
      </c>
      <c r="E109" s="140" t="s">
        <v>237</v>
      </c>
      <c r="F109" s="140" t="s">
        <v>301</v>
      </c>
      <c r="G109" s="140" t="s">
        <v>302</v>
      </c>
      <c r="H109" s="110">
        <v>176382.49</v>
      </c>
      <c r="I109" s="110">
        <v>176382.49</v>
      </c>
      <c r="J109" s="25"/>
      <c r="K109" s="25"/>
      <c r="L109" s="110">
        <v>176382.49</v>
      </c>
      <c r="M109" s="25"/>
      <c r="N109" s="132"/>
      <c r="O109" s="132"/>
      <c r="P109" s="132"/>
      <c r="Q109" s="110"/>
      <c r="R109" s="110"/>
      <c r="S109" s="110"/>
      <c r="T109" s="110"/>
      <c r="U109" s="110"/>
      <c r="V109" s="110"/>
      <c r="W109" s="110"/>
    </row>
    <row r="110" s="1" customFormat="1" ht="22.5" customHeight="1" spans="1:23">
      <c r="A110" s="141" t="s">
        <v>80</v>
      </c>
      <c r="B110" s="140" t="s">
        <v>370</v>
      </c>
      <c r="C110" s="140" t="s">
        <v>296</v>
      </c>
      <c r="D110" s="140" t="s">
        <v>136</v>
      </c>
      <c r="E110" s="140" t="s">
        <v>237</v>
      </c>
      <c r="F110" s="140" t="s">
        <v>301</v>
      </c>
      <c r="G110" s="140" t="s">
        <v>302</v>
      </c>
      <c r="H110" s="110">
        <v>388231.44</v>
      </c>
      <c r="I110" s="110">
        <v>388231.44</v>
      </c>
      <c r="J110" s="25"/>
      <c r="K110" s="25"/>
      <c r="L110" s="110">
        <v>388231.44</v>
      </c>
      <c r="M110" s="25"/>
      <c r="N110" s="132"/>
      <c r="O110" s="132"/>
      <c r="P110" s="132"/>
      <c r="Q110" s="110"/>
      <c r="R110" s="110"/>
      <c r="S110" s="110"/>
      <c r="T110" s="110"/>
      <c r="U110" s="110"/>
      <c r="V110" s="110"/>
      <c r="W110" s="110"/>
    </row>
    <row r="111" s="1" customFormat="1" ht="22.5" customHeight="1" spans="1:23">
      <c r="A111" s="141" t="s">
        <v>80</v>
      </c>
      <c r="B111" s="140" t="s">
        <v>370</v>
      </c>
      <c r="C111" s="140" t="s">
        <v>296</v>
      </c>
      <c r="D111" s="140" t="s">
        <v>137</v>
      </c>
      <c r="E111" s="140" t="s">
        <v>238</v>
      </c>
      <c r="F111" s="140" t="s">
        <v>303</v>
      </c>
      <c r="G111" s="140" t="s">
        <v>304</v>
      </c>
      <c r="H111" s="110">
        <v>38567.39</v>
      </c>
      <c r="I111" s="110">
        <v>38567.39</v>
      </c>
      <c r="J111" s="25"/>
      <c r="K111" s="25"/>
      <c r="L111" s="110">
        <v>38567.39</v>
      </c>
      <c r="M111" s="25"/>
      <c r="N111" s="132"/>
      <c r="O111" s="132"/>
      <c r="P111" s="132"/>
      <c r="Q111" s="110"/>
      <c r="R111" s="110"/>
      <c r="S111" s="110"/>
      <c r="T111" s="110"/>
      <c r="U111" s="110"/>
      <c r="V111" s="110"/>
      <c r="W111" s="110"/>
    </row>
    <row r="112" s="1" customFormat="1" ht="22.5" customHeight="1" spans="1:23">
      <c r="A112" s="141" t="s">
        <v>80</v>
      </c>
      <c r="B112" s="140" t="s">
        <v>370</v>
      </c>
      <c r="C112" s="140" t="s">
        <v>296</v>
      </c>
      <c r="D112" s="140" t="s">
        <v>125</v>
      </c>
      <c r="E112" s="140" t="s">
        <v>222</v>
      </c>
      <c r="F112" s="140" t="s">
        <v>303</v>
      </c>
      <c r="G112" s="140" t="s">
        <v>304</v>
      </c>
      <c r="H112" s="110">
        <v>67940.5</v>
      </c>
      <c r="I112" s="110">
        <v>67940.5</v>
      </c>
      <c r="J112" s="25"/>
      <c r="K112" s="25"/>
      <c r="L112" s="110">
        <v>67940.5</v>
      </c>
      <c r="M112" s="25"/>
      <c r="N112" s="132"/>
      <c r="O112" s="132"/>
      <c r="P112" s="132"/>
      <c r="Q112" s="110"/>
      <c r="R112" s="110"/>
      <c r="S112" s="110"/>
      <c r="T112" s="110"/>
      <c r="U112" s="110"/>
      <c r="V112" s="110"/>
      <c r="W112" s="110"/>
    </row>
    <row r="113" s="1" customFormat="1" ht="22.5" customHeight="1" spans="1:23">
      <c r="A113" s="141" t="s">
        <v>80</v>
      </c>
      <c r="B113" s="140" t="s">
        <v>370</v>
      </c>
      <c r="C113" s="140" t="s">
        <v>296</v>
      </c>
      <c r="D113" s="140" t="s">
        <v>137</v>
      </c>
      <c r="E113" s="140" t="s">
        <v>238</v>
      </c>
      <c r="F113" s="140" t="s">
        <v>303</v>
      </c>
      <c r="G113" s="140" t="s">
        <v>304</v>
      </c>
      <c r="H113" s="110">
        <v>26496</v>
      </c>
      <c r="I113" s="110">
        <v>26496</v>
      </c>
      <c r="J113" s="25"/>
      <c r="K113" s="25"/>
      <c r="L113" s="110">
        <v>26496</v>
      </c>
      <c r="M113" s="25"/>
      <c r="N113" s="132"/>
      <c r="O113" s="132"/>
      <c r="P113" s="132"/>
      <c r="Q113" s="110"/>
      <c r="R113" s="110"/>
      <c r="S113" s="110"/>
      <c r="T113" s="110"/>
      <c r="U113" s="110"/>
      <c r="V113" s="110"/>
      <c r="W113" s="110"/>
    </row>
    <row r="114" s="1" customFormat="1" ht="22.5" customHeight="1" spans="1:23">
      <c r="A114" s="141" t="s">
        <v>80</v>
      </c>
      <c r="B114" s="140" t="s">
        <v>371</v>
      </c>
      <c r="C114" s="140" t="s">
        <v>252</v>
      </c>
      <c r="D114" s="140" t="s">
        <v>150</v>
      </c>
      <c r="E114" s="140" t="s">
        <v>252</v>
      </c>
      <c r="F114" s="140" t="s">
        <v>306</v>
      </c>
      <c r="G114" s="140" t="s">
        <v>252</v>
      </c>
      <c r="H114" s="110">
        <v>1253948.04</v>
      </c>
      <c r="I114" s="110">
        <v>1253948.04</v>
      </c>
      <c r="J114" s="25"/>
      <c r="K114" s="25"/>
      <c r="L114" s="110">
        <v>1253948.04</v>
      </c>
      <c r="M114" s="25"/>
      <c r="N114" s="132"/>
      <c r="O114" s="132"/>
      <c r="P114" s="132"/>
      <c r="Q114" s="110"/>
      <c r="R114" s="110"/>
      <c r="S114" s="110"/>
      <c r="T114" s="110"/>
      <c r="U114" s="110"/>
      <c r="V114" s="110"/>
      <c r="W114" s="110"/>
    </row>
    <row r="115" s="1" customFormat="1" ht="22.5" customHeight="1" spans="1:23">
      <c r="A115" s="141" t="s">
        <v>80</v>
      </c>
      <c r="B115" s="140" t="s">
        <v>372</v>
      </c>
      <c r="C115" s="140" t="s">
        <v>308</v>
      </c>
      <c r="D115" s="140" t="s">
        <v>125</v>
      </c>
      <c r="E115" s="140" t="s">
        <v>222</v>
      </c>
      <c r="F115" s="140" t="s">
        <v>315</v>
      </c>
      <c r="G115" s="140" t="s">
        <v>316</v>
      </c>
      <c r="H115" s="110">
        <v>10000</v>
      </c>
      <c r="I115" s="110">
        <v>10000</v>
      </c>
      <c r="J115" s="25"/>
      <c r="K115" s="25"/>
      <c r="L115" s="110">
        <v>10000</v>
      </c>
      <c r="M115" s="25"/>
      <c r="N115" s="132"/>
      <c r="O115" s="132"/>
      <c r="P115" s="132"/>
      <c r="Q115" s="110"/>
      <c r="R115" s="110"/>
      <c r="S115" s="110"/>
      <c r="T115" s="110"/>
      <c r="U115" s="110"/>
      <c r="V115" s="110"/>
      <c r="W115" s="110"/>
    </row>
    <row r="116" s="1" customFormat="1" ht="22.5" customHeight="1" spans="1:23">
      <c r="A116" s="141" t="s">
        <v>80</v>
      </c>
      <c r="B116" s="140" t="s">
        <v>372</v>
      </c>
      <c r="C116" s="140" t="s">
        <v>308</v>
      </c>
      <c r="D116" s="140" t="s">
        <v>125</v>
      </c>
      <c r="E116" s="140" t="s">
        <v>222</v>
      </c>
      <c r="F116" s="140" t="s">
        <v>313</v>
      </c>
      <c r="G116" s="140" t="s">
        <v>314</v>
      </c>
      <c r="H116" s="110">
        <v>50000</v>
      </c>
      <c r="I116" s="110">
        <v>50000</v>
      </c>
      <c r="J116" s="25"/>
      <c r="K116" s="25"/>
      <c r="L116" s="110">
        <v>50000</v>
      </c>
      <c r="M116" s="25"/>
      <c r="N116" s="132"/>
      <c r="O116" s="132"/>
      <c r="P116" s="132"/>
      <c r="Q116" s="110"/>
      <c r="R116" s="110"/>
      <c r="S116" s="110"/>
      <c r="T116" s="110"/>
      <c r="U116" s="110"/>
      <c r="V116" s="110"/>
      <c r="W116" s="110"/>
    </row>
    <row r="117" s="1" customFormat="1" ht="22.5" customHeight="1" spans="1:23">
      <c r="A117" s="141" t="s">
        <v>80</v>
      </c>
      <c r="B117" s="140" t="s">
        <v>372</v>
      </c>
      <c r="C117" s="140" t="s">
        <v>308</v>
      </c>
      <c r="D117" s="140" t="s">
        <v>125</v>
      </c>
      <c r="E117" s="140" t="s">
        <v>222</v>
      </c>
      <c r="F117" s="140" t="s">
        <v>361</v>
      </c>
      <c r="G117" s="140" t="s">
        <v>362</v>
      </c>
      <c r="H117" s="110">
        <v>10000</v>
      </c>
      <c r="I117" s="110">
        <v>10000</v>
      </c>
      <c r="J117" s="25"/>
      <c r="K117" s="25"/>
      <c r="L117" s="110">
        <v>10000</v>
      </c>
      <c r="M117" s="25"/>
      <c r="N117" s="132"/>
      <c r="O117" s="132"/>
      <c r="P117" s="132"/>
      <c r="Q117" s="110"/>
      <c r="R117" s="110"/>
      <c r="S117" s="110"/>
      <c r="T117" s="110"/>
      <c r="U117" s="110"/>
      <c r="V117" s="110"/>
      <c r="W117" s="110"/>
    </row>
    <row r="118" s="1" customFormat="1" ht="22.5" customHeight="1" spans="1:23">
      <c r="A118" s="141" t="s">
        <v>80</v>
      </c>
      <c r="B118" s="140" t="s">
        <v>372</v>
      </c>
      <c r="C118" s="140" t="s">
        <v>308</v>
      </c>
      <c r="D118" s="140" t="s">
        <v>125</v>
      </c>
      <c r="E118" s="140" t="s">
        <v>222</v>
      </c>
      <c r="F118" s="140" t="s">
        <v>323</v>
      </c>
      <c r="G118" s="140" t="s">
        <v>324</v>
      </c>
      <c r="H118" s="110">
        <v>30000</v>
      </c>
      <c r="I118" s="110">
        <v>30000</v>
      </c>
      <c r="J118" s="25"/>
      <c r="K118" s="25"/>
      <c r="L118" s="110">
        <v>30000</v>
      </c>
      <c r="M118" s="25"/>
      <c r="N118" s="132"/>
      <c r="O118" s="132"/>
      <c r="P118" s="132"/>
      <c r="Q118" s="110"/>
      <c r="R118" s="110"/>
      <c r="S118" s="110"/>
      <c r="T118" s="110"/>
      <c r="U118" s="110"/>
      <c r="V118" s="110"/>
      <c r="W118" s="110"/>
    </row>
    <row r="119" s="1" customFormat="1" ht="22.5" customHeight="1" spans="1:23">
      <c r="A119" s="141" t="s">
        <v>80</v>
      </c>
      <c r="B119" s="140" t="s">
        <v>372</v>
      </c>
      <c r="C119" s="140" t="s">
        <v>308</v>
      </c>
      <c r="D119" s="140" t="s">
        <v>125</v>
      </c>
      <c r="E119" s="140" t="s">
        <v>222</v>
      </c>
      <c r="F119" s="140" t="s">
        <v>373</v>
      </c>
      <c r="G119" s="140" t="s">
        <v>374</v>
      </c>
      <c r="H119" s="110">
        <v>36500</v>
      </c>
      <c r="I119" s="110">
        <v>36500</v>
      </c>
      <c r="J119" s="25"/>
      <c r="K119" s="25"/>
      <c r="L119" s="110">
        <v>36500</v>
      </c>
      <c r="M119" s="25"/>
      <c r="N119" s="132"/>
      <c r="O119" s="132"/>
      <c r="P119" s="132"/>
      <c r="Q119" s="110"/>
      <c r="R119" s="110"/>
      <c r="S119" s="110"/>
      <c r="T119" s="110"/>
      <c r="U119" s="110"/>
      <c r="V119" s="110"/>
      <c r="W119" s="110"/>
    </row>
    <row r="120" s="1" customFormat="1" ht="22.5" customHeight="1" spans="1:23">
      <c r="A120" s="141" t="s">
        <v>80</v>
      </c>
      <c r="B120" s="140" t="s">
        <v>372</v>
      </c>
      <c r="C120" s="140" t="s">
        <v>308</v>
      </c>
      <c r="D120" s="140" t="s">
        <v>125</v>
      </c>
      <c r="E120" s="140" t="s">
        <v>222</v>
      </c>
      <c r="F120" s="140" t="s">
        <v>375</v>
      </c>
      <c r="G120" s="140" t="s">
        <v>376</v>
      </c>
      <c r="H120" s="110">
        <v>9500</v>
      </c>
      <c r="I120" s="110">
        <v>9500</v>
      </c>
      <c r="J120" s="25"/>
      <c r="K120" s="25"/>
      <c r="L120" s="110">
        <v>9500</v>
      </c>
      <c r="M120" s="25"/>
      <c r="N120" s="132"/>
      <c r="O120" s="132"/>
      <c r="P120" s="132"/>
      <c r="Q120" s="110"/>
      <c r="R120" s="110"/>
      <c r="S120" s="110"/>
      <c r="T120" s="110"/>
      <c r="U120" s="110"/>
      <c r="V120" s="110"/>
      <c r="W120" s="110"/>
    </row>
    <row r="121" s="1" customFormat="1" ht="22.5" customHeight="1" spans="1:23">
      <c r="A121" s="141" t="s">
        <v>80</v>
      </c>
      <c r="B121" s="140" t="s">
        <v>372</v>
      </c>
      <c r="C121" s="140" t="s">
        <v>308</v>
      </c>
      <c r="D121" s="140" t="s">
        <v>125</v>
      </c>
      <c r="E121" s="140" t="s">
        <v>222</v>
      </c>
      <c r="F121" s="140" t="s">
        <v>377</v>
      </c>
      <c r="G121" s="140" t="s">
        <v>378</v>
      </c>
      <c r="H121" s="110">
        <v>50000</v>
      </c>
      <c r="I121" s="110">
        <v>50000</v>
      </c>
      <c r="J121" s="25"/>
      <c r="K121" s="25"/>
      <c r="L121" s="110">
        <v>50000</v>
      </c>
      <c r="M121" s="25"/>
      <c r="N121" s="132"/>
      <c r="O121" s="132"/>
      <c r="P121" s="132"/>
      <c r="Q121" s="110"/>
      <c r="R121" s="110"/>
      <c r="S121" s="110"/>
      <c r="T121" s="110"/>
      <c r="U121" s="110"/>
      <c r="V121" s="110"/>
      <c r="W121" s="110"/>
    </row>
    <row r="122" s="1" customFormat="1" ht="22.5" customHeight="1" spans="1:23">
      <c r="A122" s="141" t="s">
        <v>80</v>
      </c>
      <c r="B122" s="140" t="s">
        <v>372</v>
      </c>
      <c r="C122" s="140" t="s">
        <v>308</v>
      </c>
      <c r="D122" s="140" t="s">
        <v>125</v>
      </c>
      <c r="E122" s="140" t="s">
        <v>222</v>
      </c>
      <c r="F122" s="140" t="s">
        <v>379</v>
      </c>
      <c r="G122" s="140" t="s">
        <v>380</v>
      </c>
      <c r="H122" s="110">
        <v>20000</v>
      </c>
      <c r="I122" s="110">
        <v>20000</v>
      </c>
      <c r="J122" s="25"/>
      <c r="K122" s="25"/>
      <c r="L122" s="110">
        <v>20000</v>
      </c>
      <c r="M122" s="25"/>
      <c r="N122" s="132"/>
      <c r="O122" s="132"/>
      <c r="P122" s="132"/>
      <c r="Q122" s="110"/>
      <c r="R122" s="110"/>
      <c r="S122" s="110"/>
      <c r="T122" s="110"/>
      <c r="U122" s="110"/>
      <c r="V122" s="110"/>
      <c r="W122" s="110"/>
    </row>
    <row r="123" s="1" customFormat="1" ht="22.5" customHeight="1" spans="1:23">
      <c r="A123" s="141" t="s">
        <v>80</v>
      </c>
      <c r="B123" s="140" t="s">
        <v>381</v>
      </c>
      <c r="C123" s="140" t="s">
        <v>259</v>
      </c>
      <c r="D123" s="140" t="s">
        <v>125</v>
      </c>
      <c r="E123" s="140" t="s">
        <v>222</v>
      </c>
      <c r="F123" s="140" t="s">
        <v>312</v>
      </c>
      <c r="G123" s="140" t="s">
        <v>259</v>
      </c>
      <c r="H123" s="110">
        <v>6000</v>
      </c>
      <c r="I123" s="110">
        <v>6000</v>
      </c>
      <c r="J123" s="25"/>
      <c r="K123" s="25"/>
      <c r="L123" s="110">
        <v>6000</v>
      </c>
      <c r="M123" s="25"/>
      <c r="N123" s="132"/>
      <c r="O123" s="132"/>
      <c r="P123" s="132"/>
      <c r="Q123" s="110"/>
      <c r="R123" s="110"/>
      <c r="S123" s="110"/>
      <c r="T123" s="110"/>
      <c r="U123" s="110"/>
      <c r="V123" s="110"/>
      <c r="W123" s="110"/>
    </row>
    <row r="124" s="1" customFormat="1" ht="22.5" customHeight="1" spans="1:23">
      <c r="A124" s="141" t="s">
        <v>80</v>
      </c>
      <c r="B124" s="140" t="s">
        <v>372</v>
      </c>
      <c r="C124" s="140" t="s">
        <v>308</v>
      </c>
      <c r="D124" s="140" t="s">
        <v>125</v>
      </c>
      <c r="E124" s="140" t="s">
        <v>222</v>
      </c>
      <c r="F124" s="140" t="s">
        <v>309</v>
      </c>
      <c r="G124" s="140" t="s">
        <v>310</v>
      </c>
      <c r="H124" s="110">
        <v>6000</v>
      </c>
      <c r="I124" s="110">
        <v>6000</v>
      </c>
      <c r="J124" s="25"/>
      <c r="K124" s="25"/>
      <c r="L124" s="110">
        <v>6000</v>
      </c>
      <c r="M124" s="25"/>
      <c r="N124" s="132"/>
      <c r="O124" s="132"/>
      <c r="P124" s="132"/>
      <c r="Q124" s="110"/>
      <c r="R124" s="110"/>
      <c r="S124" s="110"/>
      <c r="T124" s="110"/>
      <c r="U124" s="110"/>
      <c r="V124" s="110"/>
      <c r="W124" s="110"/>
    </row>
    <row r="125" s="1" customFormat="1" ht="22.5" customHeight="1" spans="1:23">
      <c r="A125" s="141" t="s">
        <v>80</v>
      </c>
      <c r="B125" s="140" t="s">
        <v>382</v>
      </c>
      <c r="C125" s="140" t="s">
        <v>320</v>
      </c>
      <c r="D125" s="140" t="s">
        <v>204</v>
      </c>
      <c r="E125" s="140" t="s">
        <v>203</v>
      </c>
      <c r="F125" s="140" t="s">
        <v>323</v>
      </c>
      <c r="G125" s="140" t="s">
        <v>324</v>
      </c>
      <c r="H125" s="110">
        <v>71400</v>
      </c>
      <c r="I125" s="110">
        <v>71400</v>
      </c>
      <c r="J125" s="25"/>
      <c r="K125" s="25"/>
      <c r="L125" s="110">
        <v>71400</v>
      </c>
      <c r="M125" s="25"/>
      <c r="N125" s="132"/>
      <c r="O125" s="132"/>
      <c r="P125" s="132"/>
      <c r="Q125" s="110"/>
      <c r="R125" s="110"/>
      <c r="S125" s="110"/>
      <c r="T125" s="110"/>
      <c r="U125" s="110"/>
      <c r="V125" s="110"/>
      <c r="W125" s="110"/>
    </row>
    <row r="126" s="1" customFormat="1" ht="22.5" customHeight="1" spans="1:23">
      <c r="A126" s="141" t="s">
        <v>80</v>
      </c>
      <c r="B126" s="140" t="s">
        <v>382</v>
      </c>
      <c r="C126" s="140" t="s">
        <v>320</v>
      </c>
      <c r="D126" s="140" t="s">
        <v>204</v>
      </c>
      <c r="E126" s="140" t="s">
        <v>203</v>
      </c>
      <c r="F126" s="140" t="s">
        <v>321</v>
      </c>
      <c r="G126" s="140" t="s">
        <v>322</v>
      </c>
      <c r="H126" s="110">
        <v>15000</v>
      </c>
      <c r="I126" s="110">
        <v>15000</v>
      </c>
      <c r="J126" s="25"/>
      <c r="K126" s="25"/>
      <c r="L126" s="110">
        <v>15000</v>
      </c>
      <c r="M126" s="25"/>
      <c r="N126" s="132"/>
      <c r="O126" s="132"/>
      <c r="P126" s="132"/>
      <c r="Q126" s="110"/>
      <c r="R126" s="110"/>
      <c r="S126" s="110"/>
      <c r="T126" s="110"/>
      <c r="U126" s="110"/>
      <c r="V126" s="110"/>
      <c r="W126" s="110"/>
    </row>
    <row r="127" s="1" customFormat="1" ht="22.5" customHeight="1" spans="1:23">
      <c r="A127" s="141" t="s">
        <v>80</v>
      </c>
      <c r="B127" s="140" t="s">
        <v>383</v>
      </c>
      <c r="C127" s="140" t="s">
        <v>326</v>
      </c>
      <c r="D127" s="140" t="s">
        <v>125</v>
      </c>
      <c r="E127" s="140" t="s">
        <v>222</v>
      </c>
      <c r="F127" s="140" t="s">
        <v>327</v>
      </c>
      <c r="G127" s="140" t="s">
        <v>326</v>
      </c>
      <c r="H127" s="110">
        <v>148273.2</v>
      </c>
      <c r="I127" s="110">
        <v>148273.2</v>
      </c>
      <c r="J127" s="25"/>
      <c r="K127" s="25"/>
      <c r="L127" s="110">
        <v>148273.2</v>
      </c>
      <c r="M127" s="25"/>
      <c r="N127" s="132"/>
      <c r="O127" s="132"/>
      <c r="P127" s="132"/>
      <c r="Q127" s="110"/>
      <c r="R127" s="110"/>
      <c r="S127" s="110"/>
      <c r="T127" s="110"/>
      <c r="U127" s="110"/>
      <c r="V127" s="110"/>
      <c r="W127" s="110"/>
    </row>
    <row r="128" s="1" customFormat="1" ht="22.5" customHeight="1" spans="1:23">
      <c r="A128" s="141" t="s">
        <v>80</v>
      </c>
      <c r="B128" s="140" t="s">
        <v>372</v>
      </c>
      <c r="C128" s="140" t="s">
        <v>308</v>
      </c>
      <c r="D128" s="140" t="s">
        <v>125</v>
      </c>
      <c r="E128" s="140" t="s">
        <v>222</v>
      </c>
      <c r="F128" s="140" t="s">
        <v>328</v>
      </c>
      <c r="G128" s="140" t="s">
        <v>329</v>
      </c>
      <c r="H128" s="110">
        <v>7200</v>
      </c>
      <c r="I128" s="110">
        <v>7200</v>
      </c>
      <c r="J128" s="25"/>
      <c r="K128" s="25"/>
      <c r="L128" s="110">
        <v>7200</v>
      </c>
      <c r="M128" s="25"/>
      <c r="N128" s="132"/>
      <c r="O128" s="132"/>
      <c r="P128" s="132"/>
      <c r="Q128" s="110"/>
      <c r="R128" s="110"/>
      <c r="S128" s="110"/>
      <c r="T128" s="110"/>
      <c r="U128" s="110"/>
      <c r="V128" s="110"/>
      <c r="W128" s="110"/>
    </row>
    <row r="129" s="1" customFormat="1" ht="22.5" customHeight="1" spans="1:23">
      <c r="A129" s="141" t="s">
        <v>80</v>
      </c>
      <c r="B129" s="140" t="s">
        <v>384</v>
      </c>
      <c r="C129" s="140" t="s">
        <v>331</v>
      </c>
      <c r="D129" s="140" t="s">
        <v>125</v>
      </c>
      <c r="E129" s="140" t="s">
        <v>222</v>
      </c>
      <c r="F129" s="140" t="s">
        <v>328</v>
      </c>
      <c r="G129" s="140" t="s">
        <v>329</v>
      </c>
      <c r="H129" s="110">
        <v>144000</v>
      </c>
      <c r="I129" s="110">
        <v>144000</v>
      </c>
      <c r="J129" s="25"/>
      <c r="K129" s="25"/>
      <c r="L129" s="110">
        <v>144000</v>
      </c>
      <c r="M129" s="25"/>
      <c r="N129" s="132"/>
      <c r="O129" s="132"/>
      <c r="P129" s="132"/>
      <c r="Q129" s="110"/>
      <c r="R129" s="110"/>
      <c r="S129" s="110"/>
      <c r="T129" s="110"/>
      <c r="U129" s="110"/>
      <c r="V129" s="110"/>
      <c r="W129" s="110"/>
    </row>
    <row r="130" s="1" customFormat="1" ht="22.5" customHeight="1" spans="1:23">
      <c r="A130" s="141" t="s">
        <v>80</v>
      </c>
      <c r="B130" s="140" t="s">
        <v>385</v>
      </c>
      <c r="C130" s="140" t="s">
        <v>333</v>
      </c>
      <c r="D130" s="140" t="s">
        <v>125</v>
      </c>
      <c r="E130" s="140" t="s">
        <v>222</v>
      </c>
      <c r="F130" s="140" t="s">
        <v>334</v>
      </c>
      <c r="G130" s="140" t="s">
        <v>333</v>
      </c>
      <c r="H130" s="110">
        <v>175000</v>
      </c>
      <c r="I130" s="110">
        <v>175000</v>
      </c>
      <c r="J130" s="25"/>
      <c r="K130" s="25"/>
      <c r="L130" s="110">
        <v>175000</v>
      </c>
      <c r="M130" s="25"/>
      <c r="N130" s="132"/>
      <c r="O130" s="132"/>
      <c r="P130" s="132"/>
      <c r="Q130" s="110"/>
      <c r="R130" s="110"/>
      <c r="S130" s="110"/>
      <c r="T130" s="110"/>
      <c r="U130" s="110"/>
      <c r="V130" s="110"/>
      <c r="W130" s="110"/>
    </row>
    <row r="131" s="1" customFormat="1" ht="22.5" customHeight="1" spans="1:23">
      <c r="A131" s="141" t="s">
        <v>80</v>
      </c>
      <c r="B131" s="140" t="s">
        <v>372</v>
      </c>
      <c r="C131" s="140" t="s">
        <v>308</v>
      </c>
      <c r="D131" s="140" t="s">
        <v>112</v>
      </c>
      <c r="E131" s="140" t="s">
        <v>211</v>
      </c>
      <c r="F131" s="140" t="s">
        <v>339</v>
      </c>
      <c r="G131" s="140" t="s">
        <v>340</v>
      </c>
      <c r="H131" s="110">
        <v>38400</v>
      </c>
      <c r="I131" s="110">
        <v>38400</v>
      </c>
      <c r="J131" s="25"/>
      <c r="K131" s="25"/>
      <c r="L131" s="110">
        <v>38400</v>
      </c>
      <c r="M131" s="25"/>
      <c r="N131" s="132"/>
      <c r="O131" s="132"/>
      <c r="P131" s="132"/>
      <c r="Q131" s="110"/>
      <c r="R131" s="110"/>
      <c r="S131" s="110"/>
      <c r="T131" s="110"/>
      <c r="U131" s="110"/>
      <c r="V131" s="110"/>
      <c r="W131" s="110"/>
    </row>
    <row r="132" s="1" customFormat="1" ht="22.5" customHeight="1" spans="1:23">
      <c r="A132" s="141" t="s">
        <v>84</v>
      </c>
      <c r="B132" s="25"/>
      <c r="C132" s="25"/>
      <c r="D132" s="25"/>
      <c r="E132" s="25"/>
      <c r="F132" s="25"/>
      <c r="G132" s="25"/>
      <c r="H132" s="25"/>
      <c r="I132" s="25"/>
      <c r="J132" s="25"/>
      <c r="K132" s="25"/>
      <c r="L132" s="25"/>
      <c r="M132" s="25"/>
      <c r="N132" s="25"/>
      <c r="O132" s="25"/>
      <c r="P132" s="25"/>
      <c r="Q132" s="25"/>
      <c r="R132" s="25"/>
      <c r="S132" s="25"/>
      <c r="T132" s="25"/>
      <c r="U132" s="25"/>
      <c r="V132" s="25"/>
      <c r="W132" s="25"/>
    </row>
    <row r="133" s="1" customFormat="1" ht="22.5" customHeight="1" spans="1:23">
      <c r="A133" s="141" t="s">
        <v>84</v>
      </c>
      <c r="B133" s="140" t="s">
        <v>386</v>
      </c>
      <c r="C133" s="140" t="s">
        <v>284</v>
      </c>
      <c r="D133" s="140" t="s">
        <v>121</v>
      </c>
      <c r="E133" s="140" t="s">
        <v>218</v>
      </c>
      <c r="F133" s="140" t="s">
        <v>281</v>
      </c>
      <c r="G133" s="140" t="s">
        <v>282</v>
      </c>
      <c r="H133" s="110">
        <v>17344573.2</v>
      </c>
      <c r="I133" s="110">
        <v>17344573.2</v>
      </c>
      <c r="J133" s="25"/>
      <c r="K133" s="25"/>
      <c r="L133" s="110">
        <v>17344573.2</v>
      </c>
      <c r="M133" s="25"/>
      <c r="N133" s="132"/>
      <c r="O133" s="132"/>
      <c r="P133" s="132"/>
      <c r="Q133" s="110"/>
      <c r="R133" s="110"/>
      <c r="S133" s="110"/>
      <c r="T133" s="110"/>
      <c r="U133" s="110"/>
      <c r="V133" s="110"/>
      <c r="W133" s="110"/>
    </row>
    <row r="134" s="1" customFormat="1" ht="22.5" customHeight="1" spans="1:23">
      <c r="A134" s="141" t="s">
        <v>84</v>
      </c>
      <c r="B134" s="140" t="s">
        <v>386</v>
      </c>
      <c r="C134" s="140" t="s">
        <v>284</v>
      </c>
      <c r="D134" s="140" t="s">
        <v>121</v>
      </c>
      <c r="E134" s="140" t="s">
        <v>218</v>
      </c>
      <c r="F134" s="140" t="s">
        <v>285</v>
      </c>
      <c r="G134" s="140" t="s">
        <v>286</v>
      </c>
      <c r="H134" s="110">
        <v>15480264.48</v>
      </c>
      <c r="I134" s="110">
        <v>15480264.48</v>
      </c>
      <c r="J134" s="25"/>
      <c r="K134" s="25"/>
      <c r="L134" s="110">
        <v>15480264.48</v>
      </c>
      <c r="M134" s="25"/>
      <c r="N134" s="132"/>
      <c r="O134" s="132"/>
      <c r="P134" s="132"/>
      <c r="Q134" s="110"/>
      <c r="R134" s="110"/>
      <c r="S134" s="110"/>
      <c r="T134" s="110"/>
      <c r="U134" s="110"/>
      <c r="V134" s="110"/>
      <c r="W134" s="110"/>
    </row>
    <row r="135" s="1" customFormat="1" ht="22.5" customHeight="1" spans="1:23">
      <c r="A135" s="141" t="s">
        <v>84</v>
      </c>
      <c r="B135" s="140" t="s">
        <v>386</v>
      </c>
      <c r="C135" s="140" t="s">
        <v>284</v>
      </c>
      <c r="D135" s="140" t="s">
        <v>121</v>
      </c>
      <c r="E135" s="140" t="s">
        <v>218</v>
      </c>
      <c r="F135" s="140" t="s">
        <v>291</v>
      </c>
      <c r="G135" s="140" t="s">
        <v>292</v>
      </c>
      <c r="H135" s="110">
        <v>1445381.1</v>
      </c>
      <c r="I135" s="110">
        <v>1445381.1</v>
      </c>
      <c r="J135" s="25"/>
      <c r="K135" s="25"/>
      <c r="L135" s="110">
        <v>1445381.1</v>
      </c>
      <c r="M135" s="25"/>
      <c r="N135" s="132"/>
      <c r="O135" s="132"/>
      <c r="P135" s="132"/>
      <c r="Q135" s="110"/>
      <c r="R135" s="110"/>
      <c r="S135" s="110"/>
      <c r="T135" s="110"/>
      <c r="U135" s="110"/>
      <c r="V135" s="110"/>
      <c r="W135" s="110"/>
    </row>
    <row r="136" s="1" customFormat="1" ht="22.5" customHeight="1" spans="1:23">
      <c r="A136" s="141" t="s">
        <v>84</v>
      </c>
      <c r="B136" s="140" t="s">
        <v>386</v>
      </c>
      <c r="C136" s="140" t="s">
        <v>284</v>
      </c>
      <c r="D136" s="140" t="s">
        <v>121</v>
      </c>
      <c r="E136" s="140" t="s">
        <v>218</v>
      </c>
      <c r="F136" s="140" t="s">
        <v>291</v>
      </c>
      <c r="G136" s="140" t="s">
        <v>292</v>
      </c>
      <c r="H136" s="110">
        <v>24890738.4</v>
      </c>
      <c r="I136" s="110">
        <v>24890738.4</v>
      </c>
      <c r="J136" s="25"/>
      <c r="K136" s="25"/>
      <c r="L136" s="110">
        <v>24890738.4</v>
      </c>
      <c r="M136" s="25"/>
      <c r="N136" s="132"/>
      <c r="O136" s="132"/>
      <c r="P136" s="132"/>
      <c r="Q136" s="110"/>
      <c r="R136" s="110"/>
      <c r="S136" s="110"/>
      <c r="T136" s="110"/>
      <c r="U136" s="110"/>
      <c r="V136" s="110"/>
      <c r="W136" s="110"/>
    </row>
    <row r="137" s="1" customFormat="1" ht="22.5" customHeight="1" spans="1:23">
      <c r="A137" s="141" t="s">
        <v>84</v>
      </c>
      <c r="B137" s="140" t="s">
        <v>387</v>
      </c>
      <c r="C137" s="140" t="s">
        <v>294</v>
      </c>
      <c r="D137" s="140" t="s">
        <v>121</v>
      </c>
      <c r="E137" s="140" t="s">
        <v>218</v>
      </c>
      <c r="F137" s="140" t="s">
        <v>291</v>
      </c>
      <c r="G137" s="140" t="s">
        <v>292</v>
      </c>
      <c r="H137" s="110">
        <v>11811108</v>
      </c>
      <c r="I137" s="110">
        <v>11811108</v>
      </c>
      <c r="J137" s="25"/>
      <c r="K137" s="25"/>
      <c r="L137" s="110">
        <v>11811108</v>
      </c>
      <c r="M137" s="25"/>
      <c r="N137" s="132"/>
      <c r="O137" s="132"/>
      <c r="P137" s="132"/>
      <c r="Q137" s="110"/>
      <c r="R137" s="110"/>
      <c r="S137" s="110"/>
      <c r="T137" s="110"/>
      <c r="U137" s="110"/>
      <c r="V137" s="110"/>
      <c r="W137" s="110"/>
    </row>
    <row r="138" s="1" customFormat="1" ht="22.5" customHeight="1" spans="1:23">
      <c r="A138" s="141" t="s">
        <v>84</v>
      </c>
      <c r="B138" s="140" t="s">
        <v>387</v>
      </c>
      <c r="C138" s="140" t="s">
        <v>294</v>
      </c>
      <c r="D138" s="140" t="s">
        <v>121</v>
      </c>
      <c r="E138" s="140" t="s">
        <v>218</v>
      </c>
      <c r="F138" s="140" t="s">
        <v>291</v>
      </c>
      <c r="G138" s="140" t="s">
        <v>292</v>
      </c>
      <c r="H138" s="110">
        <v>3639900</v>
      </c>
      <c r="I138" s="110">
        <v>3639900</v>
      </c>
      <c r="J138" s="25"/>
      <c r="K138" s="25"/>
      <c r="L138" s="110">
        <v>3639900</v>
      </c>
      <c r="M138" s="25"/>
      <c r="N138" s="132"/>
      <c r="O138" s="132"/>
      <c r="P138" s="132"/>
      <c r="Q138" s="110"/>
      <c r="R138" s="110"/>
      <c r="S138" s="110"/>
      <c r="T138" s="110"/>
      <c r="U138" s="110"/>
      <c r="V138" s="110"/>
      <c r="W138" s="110"/>
    </row>
    <row r="139" s="1" customFormat="1" ht="22.5" customHeight="1" spans="1:23">
      <c r="A139" s="141" t="s">
        <v>84</v>
      </c>
      <c r="B139" s="140" t="s">
        <v>388</v>
      </c>
      <c r="C139" s="140" t="s">
        <v>296</v>
      </c>
      <c r="D139" s="140" t="s">
        <v>110</v>
      </c>
      <c r="E139" s="140" t="s">
        <v>209</v>
      </c>
      <c r="F139" s="140" t="s">
        <v>297</v>
      </c>
      <c r="G139" s="140" t="s">
        <v>298</v>
      </c>
      <c r="H139" s="110">
        <v>10582950.84</v>
      </c>
      <c r="I139" s="110">
        <v>10582950.84</v>
      </c>
      <c r="J139" s="25"/>
      <c r="K139" s="25"/>
      <c r="L139" s="110">
        <v>10582950.84</v>
      </c>
      <c r="M139" s="25"/>
      <c r="N139" s="132"/>
      <c r="O139" s="132"/>
      <c r="P139" s="132"/>
      <c r="Q139" s="110"/>
      <c r="R139" s="110"/>
      <c r="S139" s="110"/>
      <c r="T139" s="110"/>
      <c r="U139" s="110"/>
      <c r="V139" s="110"/>
      <c r="W139" s="110"/>
    </row>
    <row r="140" s="1" customFormat="1" ht="22.5" customHeight="1" spans="1:23">
      <c r="A140" s="141" t="s">
        <v>84</v>
      </c>
      <c r="B140" s="140" t="s">
        <v>388</v>
      </c>
      <c r="C140" s="140" t="s">
        <v>296</v>
      </c>
      <c r="D140" s="140" t="s">
        <v>111</v>
      </c>
      <c r="E140" s="140" t="s">
        <v>210</v>
      </c>
      <c r="F140" s="140" t="s">
        <v>389</v>
      </c>
      <c r="G140" s="140" t="s">
        <v>390</v>
      </c>
      <c r="H140" s="110">
        <v>5291475.42</v>
      </c>
      <c r="I140" s="110">
        <v>5291475.42</v>
      </c>
      <c r="J140" s="25"/>
      <c r="K140" s="25"/>
      <c r="L140" s="110">
        <v>5291475.42</v>
      </c>
      <c r="M140" s="25"/>
      <c r="N140" s="132"/>
      <c r="O140" s="132"/>
      <c r="P140" s="132"/>
      <c r="Q140" s="110"/>
      <c r="R140" s="110"/>
      <c r="S140" s="110"/>
      <c r="T140" s="110"/>
      <c r="U140" s="110"/>
      <c r="V140" s="110"/>
      <c r="W140" s="110"/>
    </row>
    <row r="141" s="1" customFormat="1" ht="22.5" customHeight="1" spans="1:23">
      <c r="A141" s="141" t="s">
        <v>84</v>
      </c>
      <c r="B141" s="140" t="s">
        <v>388</v>
      </c>
      <c r="C141" s="140" t="s">
        <v>296</v>
      </c>
      <c r="D141" s="140" t="s">
        <v>135</v>
      </c>
      <c r="E141" s="140" t="s">
        <v>236</v>
      </c>
      <c r="F141" s="140" t="s">
        <v>299</v>
      </c>
      <c r="G141" s="140" t="s">
        <v>300</v>
      </c>
      <c r="H141" s="110">
        <v>4866212.11</v>
      </c>
      <c r="I141" s="110">
        <v>4866212.11</v>
      </c>
      <c r="J141" s="25"/>
      <c r="K141" s="25"/>
      <c r="L141" s="110">
        <v>4866212.11</v>
      </c>
      <c r="M141" s="25"/>
      <c r="N141" s="132"/>
      <c r="O141" s="132"/>
      <c r="P141" s="132"/>
      <c r="Q141" s="110"/>
      <c r="R141" s="110"/>
      <c r="S141" s="110"/>
      <c r="T141" s="110"/>
      <c r="U141" s="110"/>
      <c r="V141" s="110"/>
      <c r="W141" s="110"/>
    </row>
    <row r="142" s="1" customFormat="1" ht="22.5" customHeight="1" spans="1:23">
      <c r="A142" s="141" t="s">
        <v>84</v>
      </c>
      <c r="B142" s="140" t="s">
        <v>388</v>
      </c>
      <c r="C142" s="140" t="s">
        <v>296</v>
      </c>
      <c r="D142" s="140" t="s">
        <v>136</v>
      </c>
      <c r="E142" s="140" t="s">
        <v>237</v>
      </c>
      <c r="F142" s="140" t="s">
        <v>301</v>
      </c>
      <c r="G142" s="140" t="s">
        <v>302</v>
      </c>
      <c r="H142" s="110">
        <v>1440349.32</v>
      </c>
      <c r="I142" s="110">
        <v>1440349.32</v>
      </c>
      <c r="J142" s="25"/>
      <c r="K142" s="25"/>
      <c r="L142" s="110">
        <v>1440349.32</v>
      </c>
      <c r="M142" s="25"/>
      <c r="N142" s="132"/>
      <c r="O142" s="132"/>
      <c r="P142" s="132"/>
      <c r="Q142" s="110"/>
      <c r="R142" s="110"/>
      <c r="S142" s="110"/>
      <c r="T142" s="110"/>
      <c r="U142" s="110"/>
      <c r="V142" s="110"/>
      <c r="W142" s="110"/>
    </row>
    <row r="143" s="1" customFormat="1" ht="22.5" customHeight="1" spans="1:23">
      <c r="A143" s="141" t="s">
        <v>84</v>
      </c>
      <c r="B143" s="140" t="s">
        <v>388</v>
      </c>
      <c r="C143" s="140" t="s">
        <v>296</v>
      </c>
      <c r="D143" s="140" t="s">
        <v>136</v>
      </c>
      <c r="E143" s="140" t="s">
        <v>237</v>
      </c>
      <c r="F143" s="140" t="s">
        <v>301</v>
      </c>
      <c r="G143" s="140" t="s">
        <v>302</v>
      </c>
      <c r="H143" s="110">
        <v>2595313.12</v>
      </c>
      <c r="I143" s="110">
        <v>2595313.12</v>
      </c>
      <c r="J143" s="25"/>
      <c r="K143" s="25"/>
      <c r="L143" s="110">
        <v>2595313.12</v>
      </c>
      <c r="M143" s="25"/>
      <c r="N143" s="132"/>
      <c r="O143" s="132"/>
      <c r="P143" s="132"/>
      <c r="Q143" s="110"/>
      <c r="R143" s="110"/>
      <c r="S143" s="110"/>
      <c r="T143" s="110"/>
      <c r="U143" s="110"/>
      <c r="V143" s="110"/>
      <c r="W143" s="110"/>
    </row>
    <row r="144" s="1" customFormat="1" ht="22.5" customHeight="1" spans="1:23">
      <c r="A144" s="141" t="s">
        <v>84</v>
      </c>
      <c r="B144" s="140" t="s">
        <v>388</v>
      </c>
      <c r="C144" s="140" t="s">
        <v>296</v>
      </c>
      <c r="D144" s="140" t="s">
        <v>137</v>
      </c>
      <c r="E144" s="140" t="s">
        <v>238</v>
      </c>
      <c r="F144" s="140" t="s">
        <v>303</v>
      </c>
      <c r="G144" s="140" t="s">
        <v>304</v>
      </c>
      <c r="H144" s="110">
        <v>264573.77</v>
      </c>
      <c r="I144" s="110">
        <v>264573.77</v>
      </c>
      <c r="J144" s="25"/>
      <c r="K144" s="25"/>
      <c r="L144" s="110">
        <v>264573.77</v>
      </c>
      <c r="M144" s="25"/>
      <c r="N144" s="132"/>
      <c r="O144" s="132"/>
      <c r="P144" s="132"/>
      <c r="Q144" s="110"/>
      <c r="R144" s="110"/>
      <c r="S144" s="110"/>
      <c r="T144" s="110"/>
      <c r="U144" s="110"/>
      <c r="V144" s="110"/>
      <c r="W144" s="110"/>
    </row>
    <row r="145" s="1" customFormat="1" ht="22.5" customHeight="1" spans="1:23">
      <c r="A145" s="141" t="s">
        <v>84</v>
      </c>
      <c r="B145" s="140" t="s">
        <v>388</v>
      </c>
      <c r="C145" s="140" t="s">
        <v>296</v>
      </c>
      <c r="D145" s="140" t="s">
        <v>121</v>
      </c>
      <c r="E145" s="140" t="s">
        <v>218</v>
      </c>
      <c r="F145" s="140" t="s">
        <v>303</v>
      </c>
      <c r="G145" s="140" t="s">
        <v>304</v>
      </c>
      <c r="H145" s="110">
        <v>454179.8</v>
      </c>
      <c r="I145" s="110">
        <v>454179.8</v>
      </c>
      <c r="J145" s="25"/>
      <c r="K145" s="25"/>
      <c r="L145" s="110">
        <v>454179.8</v>
      </c>
      <c r="M145" s="25"/>
      <c r="N145" s="132"/>
      <c r="O145" s="132"/>
      <c r="P145" s="132"/>
      <c r="Q145" s="110"/>
      <c r="R145" s="110"/>
      <c r="S145" s="110"/>
      <c r="T145" s="110"/>
      <c r="U145" s="110"/>
      <c r="V145" s="110"/>
      <c r="W145" s="110"/>
    </row>
    <row r="146" s="1" customFormat="1" ht="22.5" customHeight="1" spans="1:23">
      <c r="A146" s="141" t="s">
        <v>84</v>
      </c>
      <c r="B146" s="140" t="s">
        <v>388</v>
      </c>
      <c r="C146" s="140" t="s">
        <v>296</v>
      </c>
      <c r="D146" s="140" t="s">
        <v>137</v>
      </c>
      <c r="E146" s="140" t="s">
        <v>238</v>
      </c>
      <c r="F146" s="140" t="s">
        <v>303</v>
      </c>
      <c r="G146" s="140" t="s">
        <v>304</v>
      </c>
      <c r="H146" s="110">
        <v>177164.4</v>
      </c>
      <c r="I146" s="110">
        <v>177164.4</v>
      </c>
      <c r="J146" s="25"/>
      <c r="K146" s="25"/>
      <c r="L146" s="110">
        <v>177164.4</v>
      </c>
      <c r="M146" s="25"/>
      <c r="N146" s="132"/>
      <c r="O146" s="132"/>
      <c r="P146" s="132"/>
      <c r="Q146" s="110"/>
      <c r="R146" s="110"/>
      <c r="S146" s="110"/>
      <c r="T146" s="110"/>
      <c r="U146" s="110"/>
      <c r="V146" s="110"/>
      <c r="W146" s="110"/>
    </row>
    <row r="147" s="1" customFormat="1" ht="22.5" customHeight="1" spans="1:23">
      <c r="A147" s="141" t="s">
        <v>84</v>
      </c>
      <c r="B147" s="140" t="s">
        <v>391</v>
      </c>
      <c r="C147" s="140" t="s">
        <v>252</v>
      </c>
      <c r="D147" s="140" t="s">
        <v>150</v>
      </c>
      <c r="E147" s="140" t="s">
        <v>252</v>
      </c>
      <c r="F147" s="140" t="s">
        <v>306</v>
      </c>
      <c r="G147" s="140" t="s">
        <v>252</v>
      </c>
      <c r="H147" s="110">
        <v>8396173.1</v>
      </c>
      <c r="I147" s="110">
        <v>8396173.1</v>
      </c>
      <c r="J147" s="25"/>
      <c r="K147" s="25"/>
      <c r="L147" s="110">
        <v>8396173.1</v>
      </c>
      <c r="M147" s="25"/>
      <c r="N147" s="132"/>
      <c r="O147" s="132"/>
      <c r="P147" s="132"/>
      <c r="Q147" s="110"/>
      <c r="R147" s="110"/>
      <c r="S147" s="110"/>
      <c r="T147" s="110"/>
      <c r="U147" s="110"/>
      <c r="V147" s="110"/>
      <c r="W147" s="110"/>
    </row>
    <row r="148" s="1" customFormat="1" ht="22.5" customHeight="1" spans="1:23">
      <c r="A148" s="141" t="s">
        <v>84</v>
      </c>
      <c r="B148" s="140" t="s">
        <v>392</v>
      </c>
      <c r="C148" s="140" t="s">
        <v>320</v>
      </c>
      <c r="D148" s="140" t="s">
        <v>204</v>
      </c>
      <c r="E148" s="140" t="s">
        <v>203</v>
      </c>
      <c r="F148" s="140" t="s">
        <v>321</v>
      </c>
      <c r="G148" s="140" t="s">
        <v>322</v>
      </c>
      <c r="H148" s="110">
        <v>595620</v>
      </c>
      <c r="I148" s="110">
        <v>595620</v>
      </c>
      <c r="J148" s="25"/>
      <c r="K148" s="25"/>
      <c r="L148" s="110">
        <v>595620</v>
      </c>
      <c r="M148" s="25"/>
      <c r="N148" s="132"/>
      <c r="O148" s="132"/>
      <c r="P148" s="132"/>
      <c r="Q148" s="110"/>
      <c r="R148" s="110"/>
      <c r="S148" s="110"/>
      <c r="T148" s="110"/>
      <c r="U148" s="110"/>
      <c r="V148" s="110"/>
      <c r="W148" s="110"/>
    </row>
    <row r="149" s="1" customFormat="1" ht="22.5" customHeight="1" spans="1:23">
      <c r="A149" s="141" t="s">
        <v>84</v>
      </c>
      <c r="B149" s="140" t="s">
        <v>393</v>
      </c>
      <c r="C149" s="140" t="s">
        <v>326</v>
      </c>
      <c r="D149" s="140" t="s">
        <v>121</v>
      </c>
      <c r="E149" s="140" t="s">
        <v>218</v>
      </c>
      <c r="F149" s="140" t="s">
        <v>327</v>
      </c>
      <c r="G149" s="140" t="s">
        <v>326</v>
      </c>
      <c r="H149" s="110">
        <v>1059225.92</v>
      </c>
      <c r="I149" s="110">
        <v>1059225.92</v>
      </c>
      <c r="J149" s="25"/>
      <c r="K149" s="25"/>
      <c r="L149" s="110">
        <v>1059225.92</v>
      </c>
      <c r="M149" s="25"/>
      <c r="N149" s="132"/>
      <c r="O149" s="132"/>
      <c r="P149" s="132"/>
      <c r="Q149" s="110"/>
      <c r="R149" s="110"/>
      <c r="S149" s="110"/>
      <c r="T149" s="110"/>
      <c r="U149" s="110"/>
      <c r="V149" s="110"/>
      <c r="W149" s="110"/>
    </row>
    <row r="150" s="1" customFormat="1" ht="22.5" customHeight="1" spans="1:23">
      <c r="A150" s="141" t="s">
        <v>84</v>
      </c>
      <c r="B150" s="140" t="s">
        <v>394</v>
      </c>
      <c r="C150" s="140" t="s">
        <v>308</v>
      </c>
      <c r="D150" s="140" t="s">
        <v>121</v>
      </c>
      <c r="E150" s="140" t="s">
        <v>218</v>
      </c>
      <c r="F150" s="140" t="s">
        <v>328</v>
      </c>
      <c r="G150" s="140" t="s">
        <v>329</v>
      </c>
      <c r="H150" s="110">
        <v>49635</v>
      </c>
      <c r="I150" s="110">
        <v>49635</v>
      </c>
      <c r="J150" s="25"/>
      <c r="K150" s="25"/>
      <c r="L150" s="110">
        <v>49635</v>
      </c>
      <c r="M150" s="25"/>
      <c r="N150" s="132"/>
      <c r="O150" s="132"/>
      <c r="P150" s="132"/>
      <c r="Q150" s="110"/>
      <c r="R150" s="110"/>
      <c r="S150" s="110"/>
      <c r="T150" s="110"/>
      <c r="U150" s="110"/>
      <c r="V150" s="110"/>
      <c r="W150" s="110"/>
    </row>
    <row r="151" s="1" customFormat="1" ht="22.5" customHeight="1" spans="1:23">
      <c r="A151" s="141" t="s">
        <v>84</v>
      </c>
      <c r="B151" s="140" t="s">
        <v>395</v>
      </c>
      <c r="C151" s="140" t="s">
        <v>331</v>
      </c>
      <c r="D151" s="140" t="s">
        <v>121</v>
      </c>
      <c r="E151" s="140" t="s">
        <v>218</v>
      </c>
      <c r="F151" s="140" t="s">
        <v>328</v>
      </c>
      <c r="G151" s="140" t="s">
        <v>329</v>
      </c>
      <c r="H151" s="110">
        <v>962850</v>
      </c>
      <c r="I151" s="110">
        <v>962850</v>
      </c>
      <c r="J151" s="25"/>
      <c r="K151" s="25"/>
      <c r="L151" s="110">
        <v>962850</v>
      </c>
      <c r="M151" s="25"/>
      <c r="N151" s="132"/>
      <c r="O151" s="132"/>
      <c r="P151" s="132"/>
      <c r="Q151" s="110"/>
      <c r="R151" s="110"/>
      <c r="S151" s="110"/>
      <c r="T151" s="110"/>
      <c r="U151" s="110"/>
      <c r="V151" s="110"/>
      <c r="W151" s="110"/>
    </row>
    <row r="152" s="1" customFormat="1" ht="22.5" customHeight="1" spans="1:23">
      <c r="A152" s="141" t="s">
        <v>84</v>
      </c>
      <c r="B152" s="140" t="s">
        <v>394</v>
      </c>
      <c r="C152" s="140" t="s">
        <v>308</v>
      </c>
      <c r="D152" s="140" t="s">
        <v>112</v>
      </c>
      <c r="E152" s="140" t="s">
        <v>211</v>
      </c>
      <c r="F152" s="140" t="s">
        <v>339</v>
      </c>
      <c r="G152" s="140" t="s">
        <v>340</v>
      </c>
      <c r="H152" s="110">
        <v>248800</v>
      </c>
      <c r="I152" s="110">
        <v>248800</v>
      </c>
      <c r="J152" s="25"/>
      <c r="K152" s="25"/>
      <c r="L152" s="110">
        <v>248800</v>
      </c>
      <c r="M152" s="25"/>
      <c r="N152" s="132"/>
      <c r="O152" s="132"/>
      <c r="P152" s="132"/>
      <c r="Q152" s="110"/>
      <c r="R152" s="110"/>
      <c r="S152" s="110"/>
      <c r="T152" s="110"/>
      <c r="U152" s="110"/>
      <c r="V152" s="110"/>
      <c r="W152" s="110"/>
    </row>
    <row r="153" s="1" customFormat="1" ht="22.5" customHeight="1" spans="1:23">
      <c r="A153" s="141" t="s">
        <v>84</v>
      </c>
      <c r="B153" s="140" t="s">
        <v>396</v>
      </c>
      <c r="C153" s="140" t="s">
        <v>397</v>
      </c>
      <c r="D153" s="140" t="s">
        <v>121</v>
      </c>
      <c r="E153" s="140" t="s">
        <v>218</v>
      </c>
      <c r="F153" s="140" t="s">
        <v>334</v>
      </c>
      <c r="G153" s="140" t="s">
        <v>333</v>
      </c>
      <c r="H153" s="110">
        <v>410000</v>
      </c>
      <c r="I153" s="110"/>
      <c r="J153" s="25"/>
      <c r="K153" s="25"/>
      <c r="L153" s="110"/>
      <c r="M153" s="25"/>
      <c r="N153" s="132"/>
      <c r="O153" s="132"/>
      <c r="P153" s="132"/>
      <c r="Q153" s="110"/>
      <c r="R153" s="110">
        <v>410000</v>
      </c>
      <c r="S153" s="110">
        <v>410000</v>
      </c>
      <c r="T153" s="110"/>
      <c r="U153" s="110"/>
      <c r="V153" s="110"/>
      <c r="W153" s="110"/>
    </row>
    <row r="154" s="1" customFormat="1" ht="22.5" customHeight="1" spans="1:23">
      <c r="A154" s="141" t="s">
        <v>84</v>
      </c>
      <c r="B154" s="140" t="s">
        <v>398</v>
      </c>
      <c r="C154" s="140" t="s">
        <v>399</v>
      </c>
      <c r="D154" s="140" t="s">
        <v>121</v>
      </c>
      <c r="E154" s="140" t="s">
        <v>218</v>
      </c>
      <c r="F154" s="140" t="s">
        <v>400</v>
      </c>
      <c r="G154" s="140" t="s">
        <v>401</v>
      </c>
      <c r="H154" s="110">
        <v>85000000</v>
      </c>
      <c r="I154" s="110"/>
      <c r="J154" s="25"/>
      <c r="K154" s="25"/>
      <c r="L154" s="110"/>
      <c r="M154" s="25"/>
      <c r="N154" s="132"/>
      <c r="O154" s="132"/>
      <c r="P154" s="132"/>
      <c r="Q154" s="110"/>
      <c r="R154" s="110">
        <v>85000000</v>
      </c>
      <c r="S154" s="110">
        <v>85000000</v>
      </c>
      <c r="T154" s="110"/>
      <c r="U154" s="110"/>
      <c r="V154" s="110"/>
      <c r="W154" s="110"/>
    </row>
    <row r="155" s="1" customFormat="1" ht="22.5" customHeight="1" spans="1:23">
      <c r="A155" s="141" t="s">
        <v>84</v>
      </c>
      <c r="B155" s="140" t="s">
        <v>402</v>
      </c>
      <c r="C155" s="140" t="s">
        <v>403</v>
      </c>
      <c r="D155" s="140" t="s">
        <v>121</v>
      </c>
      <c r="E155" s="140" t="s">
        <v>218</v>
      </c>
      <c r="F155" s="140" t="s">
        <v>281</v>
      </c>
      <c r="G155" s="140" t="s">
        <v>282</v>
      </c>
      <c r="H155" s="110">
        <v>40000000</v>
      </c>
      <c r="I155" s="110"/>
      <c r="J155" s="25"/>
      <c r="K155" s="25"/>
      <c r="L155" s="110"/>
      <c r="M155" s="25"/>
      <c r="N155" s="132"/>
      <c r="O155" s="132"/>
      <c r="P155" s="132"/>
      <c r="Q155" s="110"/>
      <c r="R155" s="110">
        <v>40000000</v>
      </c>
      <c r="S155" s="110">
        <v>40000000</v>
      </c>
      <c r="T155" s="110"/>
      <c r="U155" s="110"/>
      <c r="V155" s="110"/>
      <c r="W155" s="110"/>
    </row>
    <row r="156" s="1" customFormat="1" ht="22.5" customHeight="1" spans="1:23">
      <c r="A156" s="141" t="s">
        <v>84</v>
      </c>
      <c r="B156" s="140" t="s">
        <v>404</v>
      </c>
      <c r="C156" s="140" t="s">
        <v>405</v>
      </c>
      <c r="D156" s="140" t="s">
        <v>121</v>
      </c>
      <c r="E156" s="140" t="s">
        <v>218</v>
      </c>
      <c r="F156" s="140" t="s">
        <v>406</v>
      </c>
      <c r="G156" s="140" t="s">
        <v>407</v>
      </c>
      <c r="H156" s="110">
        <v>27000000</v>
      </c>
      <c r="I156" s="110"/>
      <c r="J156" s="25"/>
      <c r="K156" s="25"/>
      <c r="L156" s="110"/>
      <c r="M156" s="25"/>
      <c r="N156" s="132"/>
      <c r="O156" s="132"/>
      <c r="P156" s="132"/>
      <c r="Q156" s="110"/>
      <c r="R156" s="110">
        <v>27000000</v>
      </c>
      <c r="S156" s="110">
        <v>27000000</v>
      </c>
      <c r="T156" s="110"/>
      <c r="U156" s="110"/>
      <c r="V156" s="110"/>
      <c r="W156" s="110"/>
    </row>
    <row r="157" s="1" customFormat="1" ht="22.5" customHeight="1" spans="1:23">
      <c r="A157" s="141" t="s">
        <v>84</v>
      </c>
      <c r="B157" s="140" t="s">
        <v>408</v>
      </c>
      <c r="C157" s="140" t="s">
        <v>409</v>
      </c>
      <c r="D157" s="140" t="s">
        <v>121</v>
      </c>
      <c r="E157" s="140" t="s">
        <v>218</v>
      </c>
      <c r="F157" s="140" t="s">
        <v>281</v>
      </c>
      <c r="G157" s="140" t="s">
        <v>282</v>
      </c>
      <c r="H157" s="110">
        <v>1500000</v>
      </c>
      <c r="I157" s="110"/>
      <c r="J157" s="25"/>
      <c r="K157" s="25"/>
      <c r="L157" s="110"/>
      <c r="M157" s="25"/>
      <c r="N157" s="132"/>
      <c r="O157" s="132"/>
      <c r="P157" s="132"/>
      <c r="Q157" s="110"/>
      <c r="R157" s="110">
        <v>1500000</v>
      </c>
      <c r="S157" s="110">
        <v>1500000</v>
      </c>
      <c r="T157" s="110"/>
      <c r="U157" s="110"/>
      <c r="V157" s="110"/>
      <c r="W157" s="110"/>
    </row>
    <row r="158" s="1" customFormat="1" ht="22.5" customHeight="1" spans="1:23">
      <c r="A158" s="141" t="s">
        <v>84</v>
      </c>
      <c r="B158" s="140" t="s">
        <v>410</v>
      </c>
      <c r="C158" s="140" t="s">
        <v>411</v>
      </c>
      <c r="D158" s="140" t="s">
        <v>121</v>
      </c>
      <c r="E158" s="140" t="s">
        <v>218</v>
      </c>
      <c r="F158" s="140" t="s">
        <v>406</v>
      </c>
      <c r="G158" s="140" t="s">
        <v>407</v>
      </c>
      <c r="H158" s="110">
        <v>12000000</v>
      </c>
      <c r="I158" s="110"/>
      <c r="J158" s="25"/>
      <c r="K158" s="25"/>
      <c r="L158" s="110"/>
      <c r="M158" s="25"/>
      <c r="N158" s="132"/>
      <c r="O158" s="132"/>
      <c r="P158" s="132"/>
      <c r="Q158" s="110"/>
      <c r="R158" s="110">
        <v>12000000</v>
      </c>
      <c r="S158" s="110">
        <v>12000000</v>
      </c>
      <c r="T158" s="110"/>
      <c r="U158" s="110"/>
      <c r="V158" s="110"/>
      <c r="W158" s="110"/>
    </row>
    <row r="159" s="1" customFormat="1" ht="22.5" customHeight="1" spans="1:23">
      <c r="A159" s="141" t="s">
        <v>84</v>
      </c>
      <c r="B159" s="140" t="s">
        <v>412</v>
      </c>
      <c r="C159" s="140" t="s">
        <v>413</v>
      </c>
      <c r="D159" s="140" t="s">
        <v>121</v>
      </c>
      <c r="E159" s="140" t="s">
        <v>218</v>
      </c>
      <c r="F159" s="140" t="s">
        <v>414</v>
      </c>
      <c r="G159" s="140" t="s">
        <v>97</v>
      </c>
      <c r="H159" s="110">
        <v>15000000</v>
      </c>
      <c r="I159" s="110"/>
      <c r="J159" s="25"/>
      <c r="K159" s="25"/>
      <c r="L159" s="110"/>
      <c r="M159" s="25"/>
      <c r="N159" s="132"/>
      <c r="O159" s="132"/>
      <c r="P159" s="132"/>
      <c r="Q159" s="110"/>
      <c r="R159" s="110">
        <v>15000000</v>
      </c>
      <c r="S159" s="110">
        <v>15000000</v>
      </c>
      <c r="T159" s="110"/>
      <c r="U159" s="110"/>
      <c r="V159" s="110"/>
      <c r="W159" s="110"/>
    </row>
    <row r="160" s="1" customFormat="1" ht="22.5" customHeight="1" spans="1:23">
      <c r="A160" s="141" t="s">
        <v>84</v>
      </c>
      <c r="B160" s="140" t="s">
        <v>415</v>
      </c>
      <c r="C160" s="140" t="s">
        <v>416</v>
      </c>
      <c r="D160" s="140" t="s">
        <v>121</v>
      </c>
      <c r="E160" s="140" t="s">
        <v>218</v>
      </c>
      <c r="F160" s="140" t="s">
        <v>313</v>
      </c>
      <c r="G160" s="140" t="s">
        <v>314</v>
      </c>
      <c r="H160" s="110">
        <v>100000</v>
      </c>
      <c r="I160" s="110"/>
      <c r="J160" s="25"/>
      <c r="K160" s="25"/>
      <c r="L160" s="110"/>
      <c r="M160" s="25"/>
      <c r="N160" s="132"/>
      <c r="O160" s="132"/>
      <c r="P160" s="132"/>
      <c r="Q160" s="110"/>
      <c r="R160" s="110">
        <v>100000</v>
      </c>
      <c r="S160" s="110">
        <v>100000</v>
      </c>
      <c r="T160" s="110"/>
      <c r="U160" s="110"/>
      <c r="V160" s="110"/>
      <c r="W160" s="110"/>
    </row>
    <row r="161" s="1" customFormat="1" ht="22.5" customHeight="1" spans="1:23">
      <c r="A161" s="141" t="s">
        <v>84</v>
      </c>
      <c r="B161" s="140" t="s">
        <v>415</v>
      </c>
      <c r="C161" s="140" t="s">
        <v>416</v>
      </c>
      <c r="D161" s="140" t="s">
        <v>121</v>
      </c>
      <c r="E161" s="140" t="s">
        <v>218</v>
      </c>
      <c r="F161" s="140" t="s">
        <v>323</v>
      </c>
      <c r="G161" s="140" t="s">
        <v>324</v>
      </c>
      <c r="H161" s="110">
        <v>2400000</v>
      </c>
      <c r="I161" s="110"/>
      <c r="J161" s="25"/>
      <c r="K161" s="25"/>
      <c r="L161" s="110"/>
      <c r="M161" s="25"/>
      <c r="N161" s="132"/>
      <c r="O161" s="132"/>
      <c r="P161" s="132"/>
      <c r="Q161" s="110"/>
      <c r="R161" s="110">
        <v>2400000</v>
      </c>
      <c r="S161" s="110">
        <v>2400000</v>
      </c>
      <c r="T161" s="110"/>
      <c r="U161" s="110"/>
      <c r="V161" s="110"/>
      <c r="W161" s="110"/>
    </row>
    <row r="162" s="1" customFormat="1" ht="22.5" customHeight="1" spans="1:23">
      <c r="A162" s="141" t="s">
        <v>84</v>
      </c>
      <c r="B162" s="140" t="s">
        <v>415</v>
      </c>
      <c r="C162" s="140" t="s">
        <v>416</v>
      </c>
      <c r="D162" s="140" t="s">
        <v>121</v>
      </c>
      <c r="E162" s="140" t="s">
        <v>218</v>
      </c>
      <c r="F162" s="140" t="s">
        <v>315</v>
      </c>
      <c r="G162" s="140" t="s">
        <v>316</v>
      </c>
      <c r="H162" s="110">
        <v>2000000</v>
      </c>
      <c r="I162" s="110"/>
      <c r="J162" s="25"/>
      <c r="K162" s="25"/>
      <c r="L162" s="110"/>
      <c r="M162" s="25"/>
      <c r="N162" s="132"/>
      <c r="O162" s="132"/>
      <c r="P162" s="132"/>
      <c r="Q162" s="110"/>
      <c r="R162" s="110">
        <v>2000000</v>
      </c>
      <c r="S162" s="110">
        <v>2000000</v>
      </c>
      <c r="T162" s="110"/>
      <c r="U162" s="110"/>
      <c r="V162" s="110"/>
      <c r="W162" s="110"/>
    </row>
    <row r="163" s="1" customFormat="1" ht="22.5" customHeight="1" spans="1:23">
      <c r="A163" s="141" t="s">
        <v>84</v>
      </c>
      <c r="B163" s="140" t="s">
        <v>415</v>
      </c>
      <c r="C163" s="140" t="s">
        <v>416</v>
      </c>
      <c r="D163" s="140" t="s">
        <v>121</v>
      </c>
      <c r="E163" s="140" t="s">
        <v>218</v>
      </c>
      <c r="F163" s="140" t="s">
        <v>417</v>
      </c>
      <c r="G163" s="140" t="s">
        <v>418</v>
      </c>
      <c r="H163" s="110">
        <v>600000</v>
      </c>
      <c r="I163" s="110"/>
      <c r="J163" s="25"/>
      <c r="K163" s="25"/>
      <c r="L163" s="110"/>
      <c r="M163" s="25"/>
      <c r="N163" s="132"/>
      <c r="O163" s="132"/>
      <c r="P163" s="132"/>
      <c r="Q163" s="110"/>
      <c r="R163" s="110">
        <v>600000</v>
      </c>
      <c r="S163" s="110">
        <v>600000</v>
      </c>
      <c r="T163" s="110"/>
      <c r="U163" s="110"/>
      <c r="V163" s="110"/>
      <c r="W163" s="110"/>
    </row>
    <row r="164" s="1" customFormat="1" ht="22.5" customHeight="1" spans="1:23">
      <c r="A164" s="141" t="s">
        <v>84</v>
      </c>
      <c r="B164" s="140" t="s">
        <v>415</v>
      </c>
      <c r="C164" s="140" t="s">
        <v>416</v>
      </c>
      <c r="D164" s="140" t="s">
        <v>121</v>
      </c>
      <c r="E164" s="140" t="s">
        <v>218</v>
      </c>
      <c r="F164" s="140" t="s">
        <v>339</v>
      </c>
      <c r="G164" s="140" t="s">
        <v>340</v>
      </c>
      <c r="H164" s="110">
        <v>5000000</v>
      </c>
      <c r="I164" s="110"/>
      <c r="J164" s="25"/>
      <c r="K164" s="25"/>
      <c r="L164" s="110"/>
      <c r="M164" s="25"/>
      <c r="N164" s="132"/>
      <c r="O164" s="132"/>
      <c r="P164" s="132"/>
      <c r="Q164" s="110"/>
      <c r="R164" s="110">
        <v>5000000</v>
      </c>
      <c r="S164" s="110">
        <v>5000000</v>
      </c>
      <c r="T164" s="110"/>
      <c r="U164" s="110"/>
      <c r="V164" s="110"/>
      <c r="W164" s="110"/>
    </row>
    <row r="165" s="1" customFormat="1" ht="22.5" customHeight="1" spans="1:23">
      <c r="A165" s="141" t="s">
        <v>82</v>
      </c>
      <c r="B165" s="25"/>
      <c r="C165" s="25"/>
      <c r="D165" s="25"/>
      <c r="E165" s="25"/>
      <c r="F165" s="25"/>
      <c r="G165" s="25"/>
      <c r="H165" s="25"/>
      <c r="I165" s="25"/>
      <c r="J165" s="25"/>
      <c r="K165" s="25"/>
      <c r="L165" s="25"/>
      <c r="M165" s="25"/>
      <c r="N165" s="25"/>
      <c r="O165" s="25"/>
      <c r="P165" s="25"/>
      <c r="Q165" s="25"/>
      <c r="R165" s="25"/>
      <c r="S165" s="25"/>
      <c r="T165" s="25"/>
      <c r="U165" s="25"/>
      <c r="V165" s="25"/>
      <c r="W165" s="25"/>
    </row>
    <row r="166" s="1" customFormat="1" ht="22.5" customHeight="1" spans="1:23">
      <c r="A166" s="141" t="s">
        <v>82</v>
      </c>
      <c r="B166" s="140" t="s">
        <v>419</v>
      </c>
      <c r="C166" s="140" t="s">
        <v>284</v>
      </c>
      <c r="D166" s="140" t="s">
        <v>122</v>
      </c>
      <c r="E166" s="140" t="s">
        <v>219</v>
      </c>
      <c r="F166" s="140" t="s">
        <v>281</v>
      </c>
      <c r="G166" s="140" t="s">
        <v>282</v>
      </c>
      <c r="H166" s="110">
        <v>5307464.4</v>
      </c>
      <c r="I166" s="110">
        <v>5307464.4</v>
      </c>
      <c r="J166" s="25"/>
      <c r="K166" s="25"/>
      <c r="L166" s="110">
        <v>5307464.4</v>
      </c>
      <c r="M166" s="25"/>
      <c r="N166" s="132"/>
      <c r="O166" s="132"/>
      <c r="P166" s="132"/>
      <c r="Q166" s="110"/>
      <c r="R166" s="110"/>
      <c r="S166" s="110"/>
      <c r="T166" s="110"/>
      <c r="U166" s="110"/>
      <c r="V166" s="110"/>
      <c r="W166" s="110"/>
    </row>
    <row r="167" s="1" customFormat="1" ht="22.5" customHeight="1" spans="1:23">
      <c r="A167" s="141" t="s">
        <v>82</v>
      </c>
      <c r="B167" s="140" t="s">
        <v>419</v>
      </c>
      <c r="C167" s="140" t="s">
        <v>284</v>
      </c>
      <c r="D167" s="140" t="s">
        <v>122</v>
      </c>
      <c r="E167" s="140" t="s">
        <v>219</v>
      </c>
      <c r="F167" s="140" t="s">
        <v>285</v>
      </c>
      <c r="G167" s="140" t="s">
        <v>286</v>
      </c>
      <c r="H167" s="110">
        <v>4882641.36</v>
      </c>
      <c r="I167" s="110">
        <v>4882641.36</v>
      </c>
      <c r="J167" s="25"/>
      <c r="K167" s="25"/>
      <c r="L167" s="110">
        <v>4882641.36</v>
      </c>
      <c r="M167" s="25"/>
      <c r="N167" s="132"/>
      <c r="O167" s="132"/>
      <c r="P167" s="132"/>
      <c r="Q167" s="110"/>
      <c r="R167" s="110"/>
      <c r="S167" s="110"/>
      <c r="T167" s="110"/>
      <c r="U167" s="110"/>
      <c r="V167" s="110"/>
      <c r="W167" s="110"/>
    </row>
    <row r="168" s="1" customFormat="1" ht="22.5" customHeight="1" spans="1:23">
      <c r="A168" s="141" t="s">
        <v>82</v>
      </c>
      <c r="B168" s="140" t="s">
        <v>419</v>
      </c>
      <c r="C168" s="140" t="s">
        <v>284</v>
      </c>
      <c r="D168" s="140" t="s">
        <v>122</v>
      </c>
      <c r="E168" s="140" t="s">
        <v>219</v>
      </c>
      <c r="F168" s="140" t="s">
        <v>291</v>
      </c>
      <c r="G168" s="140" t="s">
        <v>292</v>
      </c>
      <c r="H168" s="110">
        <v>442288.7</v>
      </c>
      <c r="I168" s="110">
        <v>442288.7</v>
      </c>
      <c r="J168" s="25"/>
      <c r="K168" s="25"/>
      <c r="L168" s="110">
        <v>442288.7</v>
      </c>
      <c r="M168" s="25"/>
      <c r="N168" s="132"/>
      <c r="O168" s="132"/>
      <c r="P168" s="132"/>
      <c r="Q168" s="110"/>
      <c r="R168" s="110"/>
      <c r="S168" s="110"/>
      <c r="T168" s="110"/>
      <c r="U168" s="110"/>
      <c r="V168" s="110"/>
      <c r="W168" s="110"/>
    </row>
    <row r="169" s="1" customFormat="1" ht="22.5" customHeight="1" spans="1:23">
      <c r="A169" s="141" t="s">
        <v>82</v>
      </c>
      <c r="B169" s="140" t="s">
        <v>419</v>
      </c>
      <c r="C169" s="140" t="s">
        <v>284</v>
      </c>
      <c r="D169" s="140" t="s">
        <v>122</v>
      </c>
      <c r="E169" s="140" t="s">
        <v>219</v>
      </c>
      <c r="F169" s="140" t="s">
        <v>291</v>
      </c>
      <c r="G169" s="140" t="s">
        <v>292</v>
      </c>
      <c r="H169" s="110">
        <v>7662648.6</v>
      </c>
      <c r="I169" s="110">
        <v>7662648.6</v>
      </c>
      <c r="J169" s="25"/>
      <c r="K169" s="25"/>
      <c r="L169" s="110">
        <v>7662648.6</v>
      </c>
      <c r="M169" s="25"/>
      <c r="N169" s="132"/>
      <c r="O169" s="132"/>
      <c r="P169" s="132"/>
      <c r="Q169" s="110"/>
      <c r="R169" s="110"/>
      <c r="S169" s="110"/>
      <c r="T169" s="110"/>
      <c r="U169" s="110"/>
      <c r="V169" s="110"/>
      <c r="W169" s="110"/>
    </row>
    <row r="170" s="1" customFormat="1" ht="22.5" customHeight="1" spans="1:23">
      <c r="A170" s="141" t="s">
        <v>82</v>
      </c>
      <c r="B170" s="140" t="s">
        <v>420</v>
      </c>
      <c r="C170" s="140" t="s">
        <v>294</v>
      </c>
      <c r="D170" s="140" t="s">
        <v>122</v>
      </c>
      <c r="E170" s="140" t="s">
        <v>219</v>
      </c>
      <c r="F170" s="140" t="s">
        <v>291</v>
      </c>
      <c r="G170" s="140" t="s">
        <v>292</v>
      </c>
      <c r="H170" s="110">
        <v>3385143</v>
      </c>
      <c r="I170" s="110">
        <v>3385143</v>
      </c>
      <c r="J170" s="25"/>
      <c r="K170" s="25"/>
      <c r="L170" s="110">
        <v>3385143</v>
      </c>
      <c r="M170" s="25"/>
      <c r="N170" s="132"/>
      <c r="O170" s="132"/>
      <c r="P170" s="132"/>
      <c r="Q170" s="110"/>
      <c r="R170" s="110"/>
      <c r="S170" s="110"/>
      <c r="T170" s="110"/>
      <c r="U170" s="110"/>
      <c r="V170" s="110"/>
      <c r="W170" s="110"/>
    </row>
    <row r="171" s="1" customFormat="1" ht="22.5" customHeight="1" spans="1:23">
      <c r="A171" s="141" t="s">
        <v>82</v>
      </c>
      <c r="B171" s="140" t="s">
        <v>420</v>
      </c>
      <c r="C171" s="140" t="s">
        <v>294</v>
      </c>
      <c r="D171" s="140" t="s">
        <v>122</v>
      </c>
      <c r="E171" s="140" t="s">
        <v>219</v>
      </c>
      <c r="F171" s="140" t="s">
        <v>291</v>
      </c>
      <c r="G171" s="140" t="s">
        <v>292</v>
      </c>
      <c r="H171" s="110">
        <v>1033450</v>
      </c>
      <c r="I171" s="110">
        <v>1033450</v>
      </c>
      <c r="J171" s="25"/>
      <c r="K171" s="25"/>
      <c r="L171" s="110">
        <v>1033450</v>
      </c>
      <c r="M171" s="25"/>
      <c r="N171" s="132"/>
      <c r="O171" s="132"/>
      <c r="P171" s="132"/>
      <c r="Q171" s="110"/>
      <c r="R171" s="110"/>
      <c r="S171" s="110"/>
      <c r="T171" s="110"/>
      <c r="U171" s="110"/>
      <c r="V171" s="110"/>
      <c r="W171" s="110"/>
    </row>
    <row r="172" s="1" customFormat="1" ht="22.5" customHeight="1" spans="1:23">
      <c r="A172" s="141" t="s">
        <v>82</v>
      </c>
      <c r="B172" s="140" t="s">
        <v>421</v>
      </c>
      <c r="C172" s="140" t="s">
        <v>296</v>
      </c>
      <c r="D172" s="140" t="s">
        <v>110</v>
      </c>
      <c r="E172" s="140" t="s">
        <v>209</v>
      </c>
      <c r="F172" s="140" t="s">
        <v>297</v>
      </c>
      <c r="G172" s="140" t="s">
        <v>298</v>
      </c>
      <c r="H172" s="110">
        <v>3236258.25</v>
      </c>
      <c r="I172" s="110">
        <v>3236258.25</v>
      </c>
      <c r="J172" s="25"/>
      <c r="K172" s="25"/>
      <c r="L172" s="110">
        <v>3236258.25</v>
      </c>
      <c r="M172" s="25"/>
      <c r="N172" s="132"/>
      <c r="O172" s="132"/>
      <c r="P172" s="132"/>
      <c r="Q172" s="110"/>
      <c r="R172" s="110"/>
      <c r="S172" s="110"/>
      <c r="T172" s="110"/>
      <c r="U172" s="110"/>
      <c r="V172" s="110"/>
      <c r="W172" s="110"/>
    </row>
    <row r="173" s="1" customFormat="1" ht="22.5" customHeight="1" spans="1:23">
      <c r="A173" s="141" t="s">
        <v>82</v>
      </c>
      <c r="B173" s="140" t="s">
        <v>421</v>
      </c>
      <c r="C173" s="140" t="s">
        <v>296</v>
      </c>
      <c r="D173" s="140" t="s">
        <v>111</v>
      </c>
      <c r="E173" s="140" t="s">
        <v>210</v>
      </c>
      <c r="F173" s="140" t="s">
        <v>389</v>
      </c>
      <c r="G173" s="140" t="s">
        <v>390</v>
      </c>
      <c r="H173" s="110">
        <v>1618129.12</v>
      </c>
      <c r="I173" s="110">
        <v>1618129.12</v>
      </c>
      <c r="J173" s="25"/>
      <c r="K173" s="25"/>
      <c r="L173" s="110">
        <v>1618129.12</v>
      </c>
      <c r="M173" s="25"/>
      <c r="N173" s="132"/>
      <c r="O173" s="132"/>
      <c r="P173" s="132"/>
      <c r="Q173" s="110"/>
      <c r="R173" s="110"/>
      <c r="S173" s="110"/>
      <c r="T173" s="110"/>
      <c r="U173" s="110"/>
      <c r="V173" s="110"/>
      <c r="W173" s="110"/>
    </row>
    <row r="174" s="1" customFormat="1" ht="22.5" customHeight="1" spans="1:23">
      <c r="A174" s="141" t="s">
        <v>82</v>
      </c>
      <c r="B174" s="140" t="s">
        <v>421</v>
      </c>
      <c r="C174" s="140" t="s">
        <v>296</v>
      </c>
      <c r="D174" s="140" t="s">
        <v>135</v>
      </c>
      <c r="E174" s="140" t="s">
        <v>236</v>
      </c>
      <c r="F174" s="140" t="s">
        <v>299</v>
      </c>
      <c r="G174" s="140" t="s">
        <v>300</v>
      </c>
      <c r="H174" s="110">
        <v>1485748.15</v>
      </c>
      <c r="I174" s="110">
        <v>1485748.15</v>
      </c>
      <c r="J174" s="25"/>
      <c r="K174" s="25"/>
      <c r="L174" s="110">
        <v>1485748.15</v>
      </c>
      <c r="M174" s="25"/>
      <c r="N174" s="132"/>
      <c r="O174" s="132"/>
      <c r="P174" s="132"/>
      <c r="Q174" s="110"/>
      <c r="R174" s="110"/>
      <c r="S174" s="110"/>
      <c r="T174" s="110"/>
      <c r="U174" s="110"/>
      <c r="V174" s="110"/>
      <c r="W174" s="110"/>
    </row>
    <row r="175" s="1" customFormat="1" ht="22.5" customHeight="1" spans="1:23">
      <c r="A175" s="141" t="s">
        <v>82</v>
      </c>
      <c r="B175" s="140" t="s">
        <v>421</v>
      </c>
      <c r="C175" s="140" t="s">
        <v>296</v>
      </c>
      <c r="D175" s="140" t="s">
        <v>136</v>
      </c>
      <c r="E175" s="140" t="s">
        <v>237</v>
      </c>
      <c r="F175" s="140" t="s">
        <v>301</v>
      </c>
      <c r="G175" s="140" t="s">
        <v>302</v>
      </c>
      <c r="H175" s="110">
        <v>120336.96</v>
      </c>
      <c r="I175" s="110">
        <v>120336.96</v>
      </c>
      <c r="J175" s="25"/>
      <c r="K175" s="25"/>
      <c r="L175" s="110">
        <v>120336.96</v>
      </c>
      <c r="M175" s="25"/>
      <c r="N175" s="132"/>
      <c r="O175" s="132"/>
      <c r="P175" s="132"/>
      <c r="Q175" s="110"/>
      <c r="R175" s="110"/>
      <c r="S175" s="110"/>
      <c r="T175" s="110"/>
      <c r="U175" s="110"/>
      <c r="V175" s="110"/>
      <c r="W175" s="110"/>
    </row>
    <row r="176" s="1" customFormat="1" ht="22.5" customHeight="1" spans="1:23">
      <c r="A176" s="141" t="s">
        <v>82</v>
      </c>
      <c r="B176" s="140" t="s">
        <v>421</v>
      </c>
      <c r="C176" s="140" t="s">
        <v>296</v>
      </c>
      <c r="D176" s="140" t="s">
        <v>136</v>
      </c>
      <c r="E176" s="140" t="s">
        <v>237</v>
      </c>
      <c r="F176" s="140" t="s">
        <v>301</v>
      </c>
      <c r="G176" s="140" t="s">
        <v>302</v>
      </c>
      <c r="H176" s="110">
        <v>792399.01</v>
      </c>
      <c r="I176" s="110">
        <v>792399.01</v>
      </c>
      <c r="J176" s="25"/>
      <c r="K176" s="25"/>
      <c r="L176" s="110">
        <v>792399.01</v>
      </c>
      <c r="M176" s="25"/>
      <c r="N176" s="132"/>
      <c r="O176" s="132"/>
      <c r="P176" s="132"/>
      <c r="Q176" s="110"/>
      <c r="R176" s="110"/>
      <c r="S176" s="110"/>
      <c r="T176" s="110"/>
      <c r="U176" s="110"/>
      <c r="V176" s="110"/>
      <c r="W176" s="110"/>
    </row>
    <row r="177" s="1" customFormat="1" ht="22.5" customHeight="1" spans="1:23">
      <c r="A177" s="141" t="s">
        <v>82</v>
      </c>
      <c r="B177" s="140" t="s">
        <v>421</v>
      </c>
      <c r="C177" s="140" t="s">
        <v>296</v>
      </c>
      <c r="D177" s="140" t="s">
        <v>137</v>
      </c>
      <c r="E177" s="140" t="s">
        <v>238</v>
      </c>
      <c r="F177" s="140" t="s">
        <v>303</v>
      </c>
      <c r="G177" s="140" t="s">
        <v>304</v>
      </c>
      <c r="H177" s="110">
        <v>80906.46</v>
      </c>
      <c r="I177" s="110">
        <v>80906.46</v>
      </c>
      <c r="J177" s="25"/>
      <c r="K177" s="25"/>
      <c r="L177" s="110">
        <v>80906.46</v>
      </c>
      <c r="M177" s="25"/>
      <c r="N177" s="132"/>
      <c r="O177" s="132"/>
      <c r="P177" s="132"/>
      <c r="Q177" s="110"/>
      <c r="R177" s="110"/>
      <c r="S177" s="110"/>
      <c r="T177" s="110"/>
      <c r="U177" s="110"/>
      <c r="V177" s="110"/>
      <c r="W177" s="110"/>
    </row>
    <row r="178" s="1" customFormat="1" ht="22.5" customHeight="1" spans="1:23">
      <c r="A178" s="141" t="s">
        <v>82</v>
      </c>
      <c r="B178" s="140" t="s">
        <v>421</v>
      </c>
      <c r="C178" s="140" t="s">
        <v>296</v>
      </c>
      <c r="D178" s="140" t="s">
        <v>122</v>
      </c>
      <c r="E178" s="140" t="s">
        <v>219</v>
      </c>
      <c r="F178" s="140" t="s">
        <v>303</v>
      </c>
      <c r="G178" s="140" t="s">
        <v>304</v>
      </c>
      <c r="H178" s="110">
        <v>138669.83</v>
      </c>
      <c r="I178" s="110">
        <v>138669.83</v>
      </c>
      <c r="J178" s="25"/>
      <c r="K178" s="25"/>
      <c r="L178" s="110">
        <v>138669.83</v>
      </c>
      <c r="M178" s="25"/>
      <c r="N178" s="132"/>
      <c r="O178" s="132"/>
      <c r="P178" s="132"/>
      <c r="Q178" s="110"/>
      <c r="R178" s="110"/>
      <c r="S178" s="110"/>
      <c r="T178" s="110"/>
      <c r="U178" s="110"/>
      <c r="V178" s="110"/>
      <c r="W178" s="110"/>
    </row>
    <row r="179" s="1" customFormat="1" ht="22.5" customHeight="1" spans="1:23">
      <c r="A179" s="141" t="s">
        <v>82</v>
      </c>
      <c r="B179" s="140" t="s">
        <v>421</v>
      </c>
      <c r="C179" s="140" t="s">
        <v>296</v>
      </c>
      <c r="D179" s="140" t="s">
        <v>137</v>
      </c>
      <c r="E179" s="140" t="s">
        <v>238</v>
      </c>
      <c r="F179" s="140" t="s">
        <v>303</v>
      </c>
      <c r="G179" s="140" t="s">
        <v>304</v>
      </c>
      <c r="H179" s="110">
        <v>38350.2</v>
      </c>
      <c r="I179" s="110">
        <v>38350.2</v>
      </c>
      <c r="J179" s="25"/>
      <c r="K179" s="25"/>
      <c r="L179" s="110">
        <v>38350.2</v>
      </c>
      <c r="M179" s="25"/>
      <c r="N179" s="132"/>
      <c r="O179" s="132"/>
      <c r="P179" s="132"/>
      <c r="Q179" s="110"/>
      <c r="R179" s="110"/>
      <c r="S179" s="110"/>
      <c r="T179" s="110"/>
      <c r="U179" s="110"/>
      <c r="V179" s="110"/>
      <c r="W179" s="110"/>
    </row>
    <row r="180" s="1" customFormat="1" ht="22.5" customHeight="1" spans="1:23">
      <c r="A180" s="141" t="s">
        <v>82</v>
      </c>
      <c r="B180" s="140" t="s">
        <v>422</v>
      </c>
      <c r="C180" s="140" t="s">
        <v>252</v>
      </c>
      <c r="D180" s="140" t="s">
        <v>150</v>
      </c>
      <c r="E180" s="140" t="s">
        <v>252</v>
      </c>
      <c r="F180" s="140" t="s">
        <v>306</v>
      </c>
      <c r="G180" s="140" t="s">
        <v>252</v>
      </c>
      <c r="H180" s="110">
        <v>2554285.69</v>
      </c>
      <c r="I180" s="110">
        <v>2554285.69</v>
      </c>
      <c r="J180" s="25"/>
      <c r="K180" s="25"/>
      <c r="L180" s="110">
        <v>2554285.69</v>
      </c>
      <c r="M180" s="25"/>
      <c r="N180" s="132"/>
      <c r="O180" s="132"/>
      <c r="P180" s="132"/>
      <c r="Q180" s="110"/>
      <c r="R180" s="110"/>
      <c r="S180" s="110"/>
      <c r="T180" s="110"/>
      <c r="U180" s="110"/>
      <c r="V180" s="110"/>
      <c r="W180" s="110"/>
    </row>
    <row r="181" s="1" customFormat="1" ht="22.5" customHeight="1" spans="1:23">
      <c r="A181" s="141" t="s">
        <v>82</v>
      </c>
      <c r="B181" s="140" t="s">
        <v>423</v>
      </c>
      <c r="C181" s="140" t="s">
        <v>320</v>
      </c>
      <c r="D181" s="140" t="s">
        <v>204</v>
      </c>
      <c r="E181" s="140" t="s">
        <v>203</v>
      </c>
      <c r="F181" s="140" t="s">
        <v>321</v>
      </c>
      <c r="G181" s="140" t="s">
        <v>322</v>
      </c>
      <c r="H181" s="110">
        <v>169110</v>
      </c>
      <c r="I181" s="110">
        <v>169110</v>
      </c>
      <c r="J181" s="25"/>
      <c r="K181" s="25"/>
      <c r="L181" s="110">
        <v>169110</v>
      </c>
      <c r="M181" s="25"/>
      <c r="N181" s="132"/>
      <c r="O181" s="132"/>
      <c r="P181" s="132"/>
      <c r="Q181" s="110"/>
      <c r="R181" s="110"/>
      <c r="S181" s="110"/>
      <c r="T181" s="110"/>
      <c r="U181" s="110"/>
      <c r="V181" s="110"/>
      <c r="W181" s="110"/>
    </row>
    <row r="182" s="1" customFormat="1" ht="22.5" customHeight="1" spans="1:23">
      <c r="A182" s="141" t="s">
        <v>82</v>
      </c>
      <c r="B182" s="140" t="s">
        <v>424</v>
      </c>
      <c r="C182" s="140" t="s">
        <v>326</v>
      </c>
      <c r="D182" s="140" t="s">
        <v>122</v>
      </c>
      <c r="E182" s="140" t="s">
        <v>219</v>
      </c>
      <c r="F182" s="140" t="s">
        <v>327</v>
      </c>
      <c r="G182" s="140" t="s">
        <v>326</v>
      </c>
      <c r="H182" s="110">
        <v>294787.99</v>
      </c>
      <c r="I182" s="110">
        <v>294787.99</v>
      </c>
      <c r="J182" s="25"/>
      <c r="K182" s="25"/>
      <c r="L182" s="110">
        <v>294787.99</v>
      </c>
      <c r="M182" s="25"/>
      <c r="N182" s="132"/>
      <c r="O182" s="132"/>
      <c r="P182" s="132"/>
      <c r="Q182" s="110"/>
      <c r="R182" s="110"/>
      <c r="S182" s="110"/>
      <c r="T182" s="110"/>
      <c r="U182" s="110"/>
      <c r="V182" s="110"/>
      <c r="W182" s="110"/>
    </row>
    <row r="183" s="1" customFormat="1" ht="22.5" customHeight="1" spans="1:23">
      <c r="A183" s="141" t="s">
        <v>82</v>
      </c>
      <c r="B183" s="140" t="s">
        <v>425</v>
      </c>
      <c r="C183" s="140" t="s">
        <v>308</v>
      </c>
      <c r="D183" s="140" t="s">
        <v>122</v>
      </c>
      <c r="E183" s="140" t="s">
        <v>219</v>
      </c>
      <c r="F183" s="140" t="s">
        <v>328</v>
      </c>
      <c r="G183" s="140" t="s">
        <v>329</v>
      </c>
      <c r="H183" s="110">
        <v>14092.5</v>
      </c>
      <c r="I183" s="110">
        <v>14092.5</v>
      </c>
      <c r="J183" s="25"/>
      <c r="K183" s="25"/>
      <c r="L183" s="110">
        <v>14092.5</v>
      </c>
      <c r="M183" s="25"/>
      <c r="N183" s="132"/>
      <c r="O183" s="132"/>
      <c r="P183" s="132"/>
      <c r="Q183" s="110"/>
      <c r="R183" s="110"/>
      <c r="S183" s="110"/>
      <c r="T183" s="110"/>
      <c r="U183" s="110"/>
      <c r="V183" s="110"/>
      <c r="W183" s="110"/>
    </row>
    <row r="184" s="1" customFormat="1" ht="22.5" customHeight="1" spans="1:23">
      <c r="A184" s="141" t="s">
        <v>82</v>
      </c>
      <c r="B184" s="140" t="s">
        <v>426</v>
      </c>
      <c r="C184" s="140" t="s">
        <v>331</v>
      </c>
      <c r="D184" s="140" t="s">
        <v>122</v>
      </c>
      <c r="E184" s="140" t="s">
        <v>219</v>
      </c>
      <c r="F184" s="140" t="s">
        <v>328</v>
      </c>
      <c r="G184" s="140" t="s">
        <v>329</v>
      </c>
      <c r="H184" s="110">
        <v>208425</v>
      </c>
      <c r="I184" s="110">
        <v>208425</v>
      </c>
      <c r="J184" s="25"/>
      <c r="K184" s="25"/>
      <c r="L184" s="110">
        <v>208425</v>
      </c>
      <c r="M184" s="25"/>
      <c r="N184" s="132"/>
      <c r="O184" s="132"/>
      <c r="P184" s="132"/>
      <c r="Q184" s="110"/>
      <c r="R184" s="110"/>
      <c r="S184" s="110"/>
      <c r="T184" s="110"/>
      <c r="U184" s="110"/>
      <c r="V184" s="110"/>
      <c r="W184" s="110"/>
    </row>
    <row r="185" s="1" customFormat="1" ht="22.5" customHeight="1" spans="1:23">
      <c r="A185" s="141" t="s">
        <v>82</v>
      </c>
      <c r="B185" s="140" t="s">
        <v>425</v>
      </c>
      <c r="C185" s="140" t="s">
        <v>308</v>
      </c>
      <c r="D185" s="140" t="s">
        <v>112</v>
      </c>
      <c r="E185" s="140" t="s">
        <v>211</v>
      </c>
      <c r="F185" s="140" t="s">
        <v>339</v>
      </c>
      <c r="G185" s="140" t="s">
        <v>340</v>
      </c>
      <c r="H185" s="110">
        <v>36000</v>
      </c>
      <c r="I185" s="110">
        <v>36000</v>
      </c>
      <c r="J185" s="25"/>
      <c r="K185" s="25"/>
      <c r="L185" s="110">
        <v>36000</v>
      </c>
      <c r="M185" s="25"/>
      <c r="N185" s="132"/>
      <c r="O185" s="132"/>
      <c r="P185" s="132"/>
      <c r="Q185" s="110"/>
      <c r="R185" s="110"/>
      <c r="S185" s="110"/>
      <c r="T185" s="110"/>
      <c r="U185" s="110"/>
      <c r="V185" s="110"/>
      <c r="W185" s="110"/>
    </row>
    <row r="186" s="1" customFormat="1" ht="22.5" customHeight="1" spans="1:23">
      <c r="A186" s="141" t="s">
        <v>82</v>
      </c>
      <c r="B186" s="140" t="s">
        <v>427</v>
      </c>
      <c r="C186" s="140" t="s">
        <v>428</v>
      </c>
      <c r="D186" s="140" t="s">
        <v>114</v>
      </c>
      <c r="E186" s="140" t="s">
        <v>213</v>
      </c>
      <c r="F186" s="140" t="s">
        <v>343</v>
      </c>
      <c r="G186" s="140" t="s">
        <v>344</v>
      </c>
      <c r="H186" s="110">
        <v>36420</v>
      </c>
      <c r="I186" s="110">
        <v>36420</v>
      </c>
      <c r="J186" s="25"/>
      <c r="K186" s="25"/>
      <c r="L186" s="110">
        <v>36420</v>
      </c>
      <c r="M186" s="25"/>
      <c r="N186" s="132"/>
      <c r="O186" s="132"/>
      <c r="P186" s="132"/>
      <c r="Q186" s="110"/>
      <c r="R186" s="110"/>
      <c r="S186" s="110"/>
      <c r="T186" s="110"/>
      <c r="U186" s="110"/>
      <c r="V186" s="110"/>
      <c r="W186" s="110"/>
    </row>
    <row r="187" s="1" customFormat="1" ht="22.5" customHeight="1" spans="1:23">
      <c r="A187" s="141" t="s">
        <v>82</v>
      </c>
      <c r="B187" s="140" t="s">
        <v>429</v>
      </c>
      <c r="C187" s="140" t="s">
        <v>430</v>
      </c>
      <c r="D187" s="140" t="s">
        <v>122</v>
      </c>
      <c r="E187" s="140" t="s">
        <v>219</v>
      </c>
      <c r="F187" s="140" t="s">
        <v>281</v>
      </c>
      <c r="G187" s="140" t="s">
        <v>282</v>
      </c>
      <c r="H187" s="110">
        <v>146991.6</v>
      </c>
      <c r="I187" s="110"/>
      <c r="J187" s="25"/>
      <c r="K187" s="25"/>
      <c r="L187" s="110"/>
      <c r="M187" s="25"/>
      <c r="N187" s="132"/>
      <c r="O187" s="132"/>
      <c r="P187" s="132"/>
      <c r="Q187" s="110"/>
      <c r="R187" s="110">
        <v>146991.6</v>
      </c>
      <c r="S187" s="110">
        <v>146991.6</v>
      </c>
      <c r="T187" s="110"/>
      <c r="U187" s="110"/>
      <c r="V187" s="110"/>
      <c r="W187" s="110"/>
    </row>
    <row r="188" s="1" customFormat="1" ht="22.5" customHeight="1" spans="1:23">
      <c r="A188" s="141" t="s">
        <v>82</v>
      </c>
      <c r="B188" s="140" t="s">
        <v>429</v>
      </c>
      <c r="C188" s="140" t="s">
        <v>430</v>
      </c>
      <c r="D188" s="140" t="s">
        <v>122</v>
      </c>
      <c r="E188" s="140" t="s">
        <v>219</v>
      </c>
      <c r="F188" s="140" t="s">
        <v>285</v>
      </c>
      <c r="G188" s="140" t="s">
        <v>286</v>
      </c>
      <c r="H188" s="110">
        <v>148735.44</v>
      </c>
      <c r="I188" s="110"/>
      <c r="J188" s="25"/>
      <c r="K188" s="25"/>
      <c r="L188" s="110"/>
      <c r="M188" s="25"/>
      <c r="N188" s="132"/>
      <c r="O188" s="132"/>
      <c r="P188" s="132"/>
      <c r="Q188" s="110"/>
      <c r="R188" s="110">
        <v>148735.44</v>
      </c>
      <c r="S188" s="110">
        <v>148735.44</v>
      </c>
      <c r="T188" s="110"/>
      <c r="U188" s="110"/>
      <c r="V188" s="110"/>
      <c r="W188" s="110"/>
    </row>
    <row r="189" s="1" customFormat="1" ht="22.5" customHeight="1" spans="1:23">
      <c r="A189" s="141" t="s">
        <v>82</v>
      </c>
      <c r="B189" s="140" t="s">
        <v>429</v>
      </c>
      <c r="C189" s="140" t="s">
        <v>430</v>
      </c>
      <c r="D189" s="140" t="s">
        <v>122</v>
      </c>
      <c r="E189" s="140" t="s">
        <v>219</v>
      </c>
      <c r="F189" s="140" t="s">
        <v>291</v>
      </c>
      <c r="G189" s="140" t="s">
        <v>292</v>
      </c>
      <c r="H189" s="110">
        <v>4480303.7</v>
      </c>
      <c r="I189" s="110"/>
      <c r="J189" s="25"/>
      <c r="K189" s="25"/>
      <c r="L189" s="110"/>
      <c r="M189" s="25"/>
      <c r="N189" s="132"/>
      <c r="O189" s="132"/>
      <c r="P189" s="132"/>
      <c r="Q189" s="110"/>
      <c r="R189" s="110">
        <v>4480303.7</v>
      </c>
      <c r="S189" s="110">
        <v>4480303.7</v>
      </c>
      <c r="T189" s="110"/>
      <c r="U189" s="110"/>
      <c r="V189" s="110"/>
      <c r="W189" s="110"/>
    </row>
    <row r="190" s="1" customFormat="1" ht="22.5" customHeight="1" spans="1:23">
      <c r="A190" s="141" t="s">
        <v>82</v>
      </c>
      <c r="B190" s="140" t="s">
        <v>431</v>
      </c>
      <c r="C190" s="140" t="s">
        <v>432</v>
      </c>
      <c r="D190" s="140" t="s">
        <v>110</v>
      </c>
      <c r="E190" s="140" t="s">
        <v>209</v>
      </c>
      <c r="F190" s="140" t="s">
        <v>297</v>
      </c>
      <c r="G190" s="140" t="s">
        <v>298</v>
      </c>
      <c r="H190" s="110">
        <v>97636.6</v>
      </c>
      <c r="I190" s="110"/>
      <c r="J190" s="25"/>
      <c r="K190" s="25"/>
      <c r="L190" s="110"/>
      <c r="M190" s="25"/>
      <c r="N190" s="132"/>
      <c r="O190" s="132"/>
      <c r="P190" s="132"/>
      <c r="Q190" s="110"/>
      <c r="R190" s="110">
        <v>97636.6</v>
      </c>
      <c r="S190" s="110">
        <v>97636.6</v>
      </c>
      <c r="T190" s="110"/>
      <c r="U190" s="110"/>
      <c r="V190" s="110"/>
      <c r="W190" s="110"/>
    </row>
    <row r="191" s="1" customFormat="1" ht="22.5" customHeight="1" spans="1:23">
      <c r="A191" s="141" t="s">
        <v>82</v>
      </c>
      <c r="B191" s="140" t="s">
        <v>431</v>
      </c>
      <c r="C191" s="140" t="s">
        <v>432</v>
      </c>
      <c r="D191" s="140" t="s">
        <v>111</v>
      </c>
      <c r="E191" s="140" t="s">
        <v>210</v>
      </c>
      <c r="F191" s="140" t="s">
        <v>389</v>
      </c>
      <c r="G191" s="140" t="s">
        <v>390</v>
      </c>
      <c r="H191" s="110">
        <v>48818.3</v>
      </c>
      <c r="I191" s="110"/>
      <c r="J191" s="25"/>
      <c r="K191" s="25"/>
      <c r="L191" s="110"/>
      <c r="M191" s="25"/>
      <c r="N191" s="132"/>
      <c r="O191" s="132"/>
      <c r="P191" s="132"/>
      <c r="Q191" s="110"/>
      <c r="R191" s="110">
        <v>48818.3</v>
      </c>
      <c r="S191" s="110">
        <v>48818.3</v>
      </c>
      <c r="T191" s="110"/>
      <c r="U191" s="110"/>
      <c r="V191" s="110"/>
      <c r="W191" s="110"/>
    </row>
    <row r="192" s="1" customFormat="1" ht="22.5" customHeight="1" spans="1:23">
      <c r="A192" s="141" t="s">
        <v>82</v>
      </c>
      <c r="B192" s="140" t="s">
        <v>431</v>
      </c>
      <c r="C192" s="140" t="s">
        <v>432</v>
      </c>
      <c r="D192" s="140" t="s">
        <v>122</v>
      </c>
      <c r="E192" s="140" t="s">
        <v>219</v>
      </c>
      <c r="F192" s="140" t="s">
        <v>303</v>
      </c>
      <c r="G192" s="140" t="s">
        <v>304</v>
      </c>
      <c r="H192" s="110">
        <v>144195.31</v>
      </c>
      <c r="I192" s="110"/>
      <c r="J192" s="25"/>
      <c r="K192" s="25"/>
      <c r="L192" s="110"/>
      <c r="M192" s="25"/>
      <c r="N192" s="132"/>
      <c r="O192" s="132"/>
      <c r="P192" s="132"/>
      <c r="Q192" s="110"/>
      <c r="R192" s="110">
        <v>144195.31</v>
      </c>
      <c r="S192" s="110">
        <v>144195.31</v>
      </c>
      <c r="T192" s="110"/>
      <c r="U192" s="110"/>
      <c r="V192" s="110"/>
      <c r="W192" s="110"/>
    </row>
    <row r="193" s="1" customFormat="1" ht="22.5" customHeight="1" spans="1:23">
      <c r="A193" s="141" t="s">
        <v>82</v>
      </c>
      <c r="B193" s="140" t="s">
        <v>431</v>
      </c>
      <c r="C193" s="140" t="s">
        <v>432</v>
      </c>
      <c r="D193" s="140" t="s">
        <v>135</v>
      </c>
      <c r="E193" s="140" t="s">
        <v>236</v>
      </c>
      <c r="F193" s="140" t="s">
        <v>299</v>
      </c>
      <c r="G193" s="140" t="s">
        <v>300</v>
      </c>
      <c r="H193" s="110">
        <v>45868.4</v>
      </c>
      <c r="I193" s="110"/>
      <c r="J193" s="25"/>
      <c r="K193" s="25"/>
      <c r="L193" s="110"/>
      <c r="M193" s="25"/>
      <c r="N193" s="132"/>
      <c r="O193" s="132"/>
      <c r="P193" s="132"/>
      <c r="Q193" s="110"/>
      <c r="R193" s="110">
        <v>45868.4</v>
      </c>
      <c r="S193" s="110">
        <v>45868.4</v>
      </c>
      <c r="T193" s="110"/>
      <c r="U193" s="110"/>
      <c r="V193" s="110"/>
      <c r="W193" s="110"/>
    </row>
    <row r="194" s="1" customFormat="1" ht="22.5" customHeight="1" spans="1:23">
      <c r="A194" s="141" t="s">
        <v>82</v>
      </c>
      <c r="B194" s="140" t="s">
        <v>431</v>
      </c>
      <c r="C194" s="140" t="s">
        <v>432</v>
      </c>
      <c r="D194" s="140" t="s">
        <v>136</v>
      </c>
      <c r="E194" s="140" t="s">
        <v>237</v>
      </c>
      <c r="F194" s="140" t="s">
        <v>301</v>
      </c>
      <c r="G194" s="140" t="s">
        <v>302</v>
      </c>
      <c r="H194" s="110">
        <v>24463.5</v>
      </c>
      <c r="I194" s="110"/>
      <c r="J194" s="25"/>
      <c r="K194" s="25"/>
      <c r="L194" s="110"/>
      <c r="M194" s="25"/>
      <c r="N194" s="132"/>
      <c r="O194" s="132"/>
      <c r="P194" s="132"/>
      <c r="Q194" s="110"/>
      <c r="R194" s="110">
        <v>24463.5</v>
      </c>
      <c r="S194" s="110">
        <v>24463.5</v>
      </c>
      <c r="T194" s="110"/>
      <c r="U194" s="110"/>
      <c r="V194" s="110"/>
      <c r="W194" s="110"/>
    </row>
    <row r="195" s="1" customFormat="1" ht="22.5" customHeight="1" spans="1:23">
      <c r="A195" s="141" t="s">
        <v>82</v>
      </c>
      <c r="B195" s="140" t="s">
        <v>431</v>
      </c>
      <c r="C195" s="140" t="s">
        <v>432</v>
      </c>
      <c r="D195" s="140" t="s">
        <v>137</v>
      </c>
      <c r="E195" s="140" t="s">
        <v>238</v>
      </c>
      <c r="F195" s="140" t="s">
        <v>303</v>
      </c>
      <c r="G195" s="140" t="s">
        <v>304</v>
      </c>
      <c r="H195" s="110">
        <v>3558.71</v>
      </c>
      <c r="I195" s="110"/>
      <c r="J195" s="25"/>
      <c r="K195" s="25"/>
      <c r="L195" s="110"/>
      <c r="M195" s="25"/>
      <c r="N195" s="132"/>
      <c r="O195" s="132"/>
      <c r="P195" s="132"/>
      <c r="Q195" s="110"/>
      <c r="R195" s="110">
        <v>3558.71</v>
      </c>
      <c r="S195" s="110">
        <v>3558.71</v>
      </c>
      <c r="T195" s="110"/>
      <c r="U195" s="110"/>
      <c r="V195" s="110"/>
      <c r="W195" s="110"/>
    </row>
    <row r="196" s="1" customFormat="1" ht="22.5" customHeight="1" spans="1:23">
      <c r="A196" s="141" t="s">
        <v>82</v>
      </c>
      <c r="B196" s="140" t="s">
        <v>433</v>
      </c>
      <c r="C196" s="140" t="s">
        <v>434</v>
      </c>
      <c r="D196" s="140" t="s">
        <v>150</v>
      </c>
      <c r="E196" s="140" t="s">
        <v>252</v>
      </c>
      <c r="F196" s="140" t="s">
        <v>306</v>
      </c>
      <c r="G196" s="140" t="s">
        <v>252</v>
      </c>
      <c r="H196" s="110">
        <v>78735.45</v>
      </c>
      <c r="I196" s="110"/>
      <c r="J196" s="25"/>
      <c r="K196" s="25"/>
      <c r="L196" s="110"/>
      <c r="M196" s="25"/>
      <c r="N196" s="132"/>
      <c r="O196" s="132"/>
      <c r="P196" s="132"/>
      <c r="Q196" s="110"/>
      <c r="R196" s="110">
        <v>78735.45</v>
      </c>
      <c r="S196" s="110">
        <v>78735.45</v>
      </c>
      <c r="T196" s="110"/>
      <c r="U196" s="110"/>
      <c r="V196" s="110"/>
      <c r="W196" s="110"/>
    </row>
    <row r="197" s="1" customFormat="1" ht="22.5" customHeight="1" spans="1:23">
      <c r="A197" s="141" t="s">
        <v>82</v>
      </c>
      <c r="B197" s="140" t="s">
        <v>435</v>
      </c>
      <c r="C197" s="140" t="s">
        <v>436</v>
      </c>
      <c r="D197" s="140" t="s">
        <v>110</v>
      </c>
      <c r="E197" s="140" t="s">
        <v>209</v>
      </c>
      <c r="F197" s="140" t="s">
        <v>297</v>
      </c>
      <c r="G197" s="140" t="s">
        <v>298</v>
      </c>
      <c r="H197" s="110">
        <v>1256656</v>
      </c>
      <c r="I197" s="110"/>
      <c r="J197" s="25"/>
      <c r="K197" s="25"/>
      <c r="L197" s="110"/>
      <c r="M197" s="25"/>
      <c r="N197" s="132"/>
      <c r="O197" s="132"/>
      <c r="P197" s="132"/>
      <c r="Q197" s="110"/>
      <c r="R197" s="110">
        <v>1256656</v>
      </c>
      <c r="S197" s="110">
        <v>1256656</v>
      </c>
      <c r="T197" s="110"/>
      <c r="U197" s="110"/>
      <c r="V197" s="110"/>
      <c r="W197" s="110"/>
    </row>
    <row r="198" s="1" customFormat="1" ht="22.5" customHeight="1" spans="1:23">
      <c r="A198" s="141" t="s">
        <v>82</v>
      </c>
      <c r="B198" s="140" t="s">
        <v>435</v>
      </c>
      <c r="C198" s="140" t="s">
        <v>436</v>
      </c>
      <c r="D198" s="140" t="s">
        <v>122</v>
      </c>
      <c r="E198" s="140" t="s">
        <v>219</v>
      </c>
      <c r="F198" s="140" t="s">
        <v>291</v>
      </c>
      <c r="G198" s="140" t="s">
        <v>292</v>
      </c>
      <c r="H198" s="110">
        <v>4071284</v>
      </c>
      <c r="I198" s="110"/>
      <c r="J198" s="25"/>
      <c r="K198" s="25"/>
      <c r="L198" s="110"/>
      <c r="M198" s="25"/>
      <c r="N198" s="132"/>
      <c r="O198" s="132"/>
      <c r="P198" s="132"/>
      <c r="Q198" s="110"/>
      <c r="R198" s="110">
        <v>4071284</v>
      </c>
      <c r="S198" s="110">
        <v>4071284</v>
      </c>
      <c r="T198" s="110"/>
      <c r="U198" s="110"/>
      <c r="V198" s="110"/>
      <c r="W198" s="110"/>
    </row>
    <row r="199" s="1" customFormat="1" ht="22.5" customHeight="1" spans="1:23">
      <c r="A199" s="141" t="s">
        <v>82</v>
      </c>
      <c r="B199" s="140" t="s">
        <v>435</v>
      </c>
      <c r="C199" s="140" t="s">
        <v>436</v>
      </c>
      <c r="D199" s="140" t="s">
        <v>122</v>
      </c>
      <c r="E199" s="140" t="s">
        <v>219</v>
      </c>
      <c r="F199" s="140" t="s">
        <v>303</v>
      </c>
      <c r="G199" s="140" t="s">
        <v>304</v>
      </c>
      <c r="H199" s="110">
        <v>42211.04</v>
      </c>
      <c r="I199" s="110"/>
      <c r="J199" s="25"/>
      <c r="K199" s="25"/>
      <c r="L199" s="110"/>
      <c r="M199" s="25"/>
      <c r="N199" s="132"/>
      <c r="O199" s="132"/>
      <c r="P199" s="132"/>
      <c r="Q199" s="110"/>
      <c r="R199" s="110">
        <v>42211.04</v>
      </c>
      <c r="S199" s="110">
        <v>42211.04</v>
      </c>
      <c r="T199" s="110"/>
      <c r="U199" s="110"/>
      <c r="V199" s="110"/>
      <c r="W199" s="110"/>
    </row>
    <row r="200" s="1" customFormat="1" ht="22.5" customHeight="1" spans="1:23">
      <c r="A200" s="141" t="s">
        <v>82</v>
      </c>
      <c r="B200" s="140" t="s">
        <v>435</v>
      </c>
      <c r="C200" s="140" t="s">
        <v>436</v>
      </c>
      <c r="D200" s="140" t="s">
        <v>122</v>
      </c>
      <c r="E200" s="140" t="s">
        <v>219</v>
      </c>
      <c r="F200" s="140" t="s">
        <v>437</v>
      </c>
      <c r="G200" s="140" t="s">
        <v>438</v>
      </c>
      <c r="H200" s="110">
        <v>5869860</v>
      </c>
      <c r="I200" s="110"/>
      <c r="J200" s="25"/>
      <c r="K200" s="25"/>
      <c r="L200" s="110"/>
      <c r="M200" s="25"/>
      <c r="N200" s="132"/>
      <c r="O200" s="132"/>
      <c r="P200" s="132"/>
      <c r="Q200" s="110"/>
      <c r="R200" s="110">
        <v>5869860</v>
      </c>
      <c r="S200" s="110">
        <v>5869860</v>
      </c>
      <c r="T200" s="110"/>
      <c r="U200" s="110"/>
      <c r="V200" s="110"/>
      <c r="W200" s="110"/>
    </row>
    <row r="201" s="1" customFormat="1" ht="22.5" customHeight="1" spans="1:23">
      <c r="A201" s="141" t="s">
        <v>82</v>
      </c>
      <c r="B201" s="140" t="s">
        <v>435</v>
      </c>
      <c r="C201" s="140" t="s">
        <v>436</v>
      </c>
      <c r="D201" s="140" t="s">
        <v>135</v>
      </c>
      <c r="E201" s="140" t="s">
        <v>236</v>
      </c>
      <c r="F201" s="140" t="s">
        <v>299</v>
      </c>
      <c r="G201" s="140" t="s">
        <v>300</v>
      </c>
      <c r="H201" s="110">
        <v>452537.1</v>
      </c>
      <c r="I201" s="110"/>
      <c r="J201" s="25"/>
      <c r="K201" s="25"/>
      <c r="L201" s="110"/>
      <c r="M201" s="25"/>
      <c r="N201" s="132"/>
      <c r="O201" s="132"/>
      <c r="P201" s="132"/>
      <c r="Q201" s="110"/>
      <c r="R201" s="110">
        <v>452537.1</v>
      </c>
      <c r="S201" s="110">
        <v>452537.1</v>
      </c>
      <c r="T201" s="110"/>
      <c r="U201" s="110"/>
      <c r="V201" s="110"/>
      <c r="W201" s="110"/>
    </row>
    <row r="202" s="1" customFormat="1" ht="22.5" customHeight="1" spans="1:23">
      <c r="A202" s="141" t="s">
        <v>82</v>
      </c>
      <c r="B202" s="140" t="s">
        <v>435</v>
      </c>
      <c r="C202" s="140" t="s">
        <v>436</v>
      </c>
      <c r="D202" s="140" t="s">
        <v>137</v>
      </c>
      <c r="E202" s="140" t="s">
        <v>238</v>
      </c>
      <c r="F202" s="140" t="s">
        <v>303</v>
      </c>
      <c r="G202" s="140" t="s">
        <v>304</v>
      </c>
      <c r="H202" s="110">
        <v>45884.2</v>
      </c>
      <c r="I202" s="110"/>
      <c r="J202" s="25"/>
      <c r="K202" s="25"/>
      <c r="L202" s="110"/>
      <c r="M202" s="25"/>
      <c r="N202" s="132"/>
      <c r="O202" s="132"/>
      <c r="P202" s="132"/>
      <c r="Q202" s="110"/>
      <c r="R202" s="110">
        <v>45884.2</v>
      </c>
      <c r="S202" s="110">
        <v>45884.2</v>
      </c>
      <c r="T202" s="110"/>
      <c r="U202" s="110"/>
      <c r="V202" s="110"/>
      <c r="W202" s="110"/>
    </row>
    <row r="203" s="1" customFormat="1" ht="22.5" customHeight="1" spans="1:23">
      <c r="A203" s="141" t="s">
        <v>82</v>
      </c>
      <c r="B203" s="140" t="s">
        <v>435</v>
      </c>
      <c r="C203" s="140" t="s">
        <v>436</v>
      </c>
      <c r="D203" s="140" t="s">
        <v>150</v>
      </c>
      <c r="E203" s="140" t="s">
        <v>252</v>
      </c>
      <c r="F203" s="140" t="s">
        <v>306</v>
      </c>
      <c r="G203" s="140" t="s">
        <v>252</v>
      </c>
      <c r="H203" s="110">
        <v>723778.56</v>
      </c>
      <c r="I203" s="110"/>
      <c r="J203" s="25"/>
      <c r="K203" s="25"/>
      <c r="L203" s="110"/>
      <c r="M203" s="25"/>
      <c r="N203" s="132"/>
      <c r="O203" s="132"/>
      <c r="P203" s="132"/>
      <c r="Q203" s="110"/>
      <c r="R203" s="110">
        <v>723778.56</v>
      </c>
      <c r="S203" s="110">
        <v>723778.56</v>
      </c>
      <c r="T203" s="110"/>
      <c r="U203" s="110"/>
      <c r="V203" s="110"/>
      <c r="W203" s="110"/>
    </row>
    <row r="204" s="1" customFormat="1" ht="22.5" customHeight="1" spans="1:23">
      <c r="A204" s="141" t="s">
        <v>82</v>
      </c>
      <c r="B204" s="140" t="s">
        <v>439</v>
      </c>
      <c r="C204" s="140" t="s">
        <v>440</v>
      </c>
      <c r="D204" s="140" t="s">
        <v>122</v>
      </c>
      <c r="E204" s="140" t="s">
        <v>219</v>
      </c>
      <c r="F204" s="140" t="s">
        <v>441</v>
      </c>
      <c r="G204" s="140" t="s">
        <v>442</v>
      </c>
      <c r="H204" s="110">
        <v>98000</v>
      </c>
      <c r="I204" s="110"/>
      <c r="J204" s="25"/>
      <c r="K204" s="25"/>
      <c r="L204" s="110"/>
      <c r="M204" s="25"/>
      <c r="N204" s="132"/>
      <c r="O204" s="132"/>
      <c r="P204" s="132"/>
      <c r="Q204" s="110"/>
      <c r="R204" s="110">
        <v>98000</v>
      </c>
      <c r="S204" s="110">
        <v>98000</v>
      </c>
      <c r="T204" s="110"/>
      <c r="U204" s="110"/>
      <c r="V204" s="110"/>
      <c r="W204" s="110"/>
    </row>
    <row r="205" s="1" customFormat="1" ht="22.5" customHeight="1" spans="1:23">
      <c r="A205" s="141" t="s">
        <v>82</v>
      </c>
      <c r="B205" s="140" t="s">
        <v>443</v>
      </c>
      <c r="C205" s="140" t="s">
        <v>444</v>
      </c>
      <c r="D205" s="140" t="s">
        <v>122</v>
      </c>
      <c r="E205" s="140" t="s">
        <v>219</v>
      </c>
      <c r="F205" s="140" t="s">
        <v>312</v>
      </c>
      <c r="G205" s="140" t="s">
        <v>259</v>
      </c>
      <c r="H205" s="110">
        <v>30000</v>
      </c>
      <c r="I205" s="110"/>
      <c r="J205" s="25"/>
      <c r="K205" s="25"/>
      <c r="L205" s="110"/>
      <c r="M205" s="25"/>
      <c r="N205" s="132"/>
      <c r="O205" s="132"/>
      <c r="P205" s="132"/>
      <c r="Q205" s="110"/>
      <c r="R205" s="110">
        <v>30000</v>
      </c>
      <c r="S205" s="110">
        <v>30000</v>
      </c>
      <c r="T205" s="110"/>
      <c r="U205" s="110"/>
      <c r="V205" s="110"/>
      <c r="W205" s="110"/>
    </row>
    <row r="206" s="1" customFormat="1" ht="22.5" customHeight="1" spans="1:23">
      <c r="A206" s="141" t="s">
        <v>82</v>
      </c>
      <c r="B206" s="140" t="s">
        <v>445</v>
      </c>
      <c r="C206" s="140" t="s">
        <v>446</v>
      </c>
      <c r="D206" s="140" t="s">
        <v>112</v>
      </c>
      <c r="E206" s="140" t="s">
        <v>211</v>
      </c>
      <c r="F206" s="140" t="s">
        <v>339</v>
      </c>
      <c r="G206" s="140" t="s">
        <v>340</v>
      </c>
      <c r="H206" s="110">
        <v>14500</v>
      </c>
      <c r="I206" s="110"/>
      <c r="J206" s="25"/>
      <c r="K206" s="25"/>
      <c r="L206" s="110"/>
      <c r="M206" s="25"/>
      <c r="N206" s="132"/>
      <c r="O206" s="132"/>
      <c r="P206" s="132"/>
      <c r="Q206" s="110"/>
      <c r="R206" s="110">
        <v>14500</v>
      </c>
      <c r="S206" s="110">
        <v>14500</v>
      </c>
      <c r="T206" s="110"/>
      <c r="U206" s="110"/>
      <c r="V206" s="110"/>
      <c r="W206" s="110"/>
    </row>
    <row r="207" s="1" customFormat="1" ht="22.5" customHeight="1" spans="1:23">
      <c r="A207" s="141" t="s">
        <v>82</v>
      </c>
      <c r="B207" s="140" t="s">
        <v>445</v>
      </c>
      <c r="C207" s="140" t="s">
        <v>446</v>
      </c>
      <c r="D207" s="140" t="s">
        <v>122</v>
      </c>
      <c r="E207" s="140" t="s">
        <v>219</v>
      </c>
      <c r="F207" s="140" t="s">
        <v>321</v>
      </c>
      <c r="G207" s="140" t="s">
        <v>322</v>
      </c>
      <c r="H207" s="110">
        <v>339633.51</v>
      </c>
      <c r="I207" s="110"/>
      <c r="J207" s="25"/>
      <c r="K207" s="25"/>
      <c r="L207" s="110"/>
      <c r="M207" s="25"/>
      <c r="N207" s="132"/>
      <c r="O207" s="132"/>
      <c r="P207" s="132"/>
      <c r="Q207" s="110"/>
      <c r="R207" s="110">
        <v>339633.51</v>
      </c>
      <c r="S207" s="110">
        <v>339633.51</v>
      </c>
      <c r="T207" s="110"/>
      <c r="U207" s="110"/>
      <c r="V207" s="110"/>
      <c r="W207" s="110"/>
    </row>
    <row r="208" s="1" customFormat="1" ht="22.5" customHeight="1" spans="1:23">
      <c r="A208" s="141" t="s">
        <v>82</v>
      </c>
      <c r="B208" s="140" t="s">
        <v>445</v>
      </c>
      <c r="C208" s="140" t="s">
        <v>446</v>
      </c>
      <c r="D208" s="140" t="s">
        <v>122</v>
      </c>
      <c r="E208" s="140" t="s">
        <v>219</v>
      </c>
      <c r="F208" s="140" t="s">
        <v>327</v>
      </c>
      <c r="G208" s="140" t="s">
        <v>326</v>
      </c>
      <c r="H208" s="110">
        <v>306510.98</v>
      </c>
      <c r="I208" s="110"/>
      <c r="J208" s="25"/>
      <c r="K208" s="25"/>
      <c r="L208" s="110"/>
      <c r="M208" s="25"/>
      <c r="N208" s="132"/>
      <c r="O208" s="132"/>
      <c r="P208" s="132"/>
      <c r="Q208" s="110"/>
      <c r="R208" s="110">
        <v>306510.98</v>
      </c>
      <c r="S208" s="110">
        <v>306510.98</v>
      </c>
      <c r="T208" s="110"/>
      <c r="U208" s="110"/>
      <c r="V208" s="110"/>
      <c r="W208" s="110"/>
    </row>
    <row r="209" s="1" customFormat="1" ht="22.5" customHeight="1" spans="1:23">
      <c r="A209" s="141" t="s">
        <v>82</v>
      </c>
      <c r="B209" s="140" t="s">
        <v>445</v>
      </c>
      <c r="C209" s="140" t="s">
        <v>446</v>
      </c>
      <c r="D209" s="140" t="s">
        <v>122</v>
      </c>
      <c r="E209" s="140" t="s">
        <v>219</v>
      </c>
      <c r="F209" s="140" t="s">
        <v>328</v>
      </c>
      <c r="G209" s="140" t="s">
        <v>329</v>
      </c>
      <c r="H209" s="110">
        <v>180682.5</v>
      </c>
      <c r="I209" s="110"/>
      <c r="J209" s="25"/>
      <c r="K209" s="25"/>
      <c r="L209" s="110"/>
      <c r="M209" s="25"/>
      <c r="N209" s="132"/>
      <c r="O209" s="132"/>
      <c r="P209" s="132"/>
      <c r="Q209" s="110"/>
      <c r="R209" s="110">
        <v>180682.5</v>
      </c>
      <c r="S209" s="110">
        <v>180682.5</v>
      </c>
      <c r="T209" s="110"/>
      <c r="U209" s="110"/>
      <c r="V209" s="110"/>
      <c r="W209" s="110"/>
    </row>
    <row r="210" s="1" customFormat="1" ht="22.5" customHeight="1" spans="1:23">
      <c r="A210" s="141" t="s">
        <v>86</v>
      </c>
      <c r="B210" s="25"/>
      <c r="C210" s="25"/>
      <c r="D210" s="25"/>
      <c r="E210" s="25"/>
      <c r="F210" s="25"/>
      <c r="G210" s="25"/>
      <c r="H210" s="25"/>
      <c r="I210" s="25"/>
      <c r="J210" s="25"/>
      <c r="K210" s="25"/>
      <c r="L210" s="25"/>
      <c r="M210" s="25"/>
      <c r="N210" s="25"/>
      <c r="O210" s="25"/>
      <c r="P210" s="25"/>
      <c r="Q210" s="25"/>
      <c r="R210" s="25"/>
      <c r="S210" s="25"/>
      <c r="T210" s="25"/>
      <c r="U210" s="25"/>
      <c r="V210" s="25"/>
      <c r="W210" s="25"/>
    </row>
    <row r="211" s="1" customFormat="1" ht="22.5" customHeight="1" spans="1:23">
      <c r="A211" s="141" t="s">
        <v>86</v>
      </c>
      <c r="B211" s="140" t="s">
        <v>447</v>
      </c>
      <c r="C211" s="140" t="s">
        <v>284</v>
      </c>
      <c r="D211" s="140" t="s">
        <v>123</v>
      </c>
      <c r="E211" s="140" t="s">
        <v>220</v>
      </c>
      <c r="F211" s="140" t="s">
        <v>281</v>
      </c>
      <c r="G211" s="140" t="s">
        <v>282</v>
      </c>
      <c r="H211" s="110">
        <v>1051410.6</v>
      </c>
      <c r="I211" s="110">
        <v>1051410.6</v>
      </c>
      <c r="J211" s="25"/>
      <c r="K211" s="25"/>
      <c r="L211" s="110">
        <v>1051410.6</v>
      </c>
      <c r="M211" s="25"/>
      <c r="N211" s="132"/>
      <c r="O211" s="132"/>
      <c r="P211" s="132"/>
      <c r="Q211" s="110"/>
      <c r="R211" s="110"/>
      <c r="S211" s="110"/>
      <c r="T211" s="110"/>
      <c r="U211" s="110"/>
      <c r="V211" s="110"/>
      <c r="W211" s="110"/>
    </row>
    <row r="212" s="1" customFormat="1" ht="22.5" customHeight="1" spans="1:23">
      <c r="A212" s="141" t="s">
        <v>86</v>
      </c>
      <c r="B212" s="140" t="s">
        <v>447</v>
      </c>
      <c r="C212" s="140" t="s">
        <v>284</v>
      </c>
      <c r="D212" s="140" t="s">
        <v>123</v>
      </c>
      <c r="E212" s="140" t="s">
        <v>220</v>
      </c>
      <c r="F212" s="140" t="s">
        <v>285</v>
      </c>
      <c r="G212" s="140" t="s">
        <v>286</v>
      </c>
      <c r="H212" s="110">
        <v>787919.16</v>
      </c>
      <c r="I212" s="110">
        <v>787919.16</v>
      </c>
      <c r="J212" s="25"/>
      <c r="K212" s="25"/>
      <c r="L212" s="110">
        <v>787919.16</v>
      </c>
      <c r="M212" s="25"/>
      <c r="N212" s="132"/>
      <c r="O212" s="132"/>
      <c r="P212" s="132"/>
      <c r="Q212" s="110"/>
      <c r="R212" s="110"/>
      <c r="S212" s="110"/>
      <c r="T212" s="110"/>
      <c r="U212" s="110"/>
      <c r="V212" s="110"/>
      <c r="W212" s="110"/>
    </row>
    <row r="213" s="1" customFormat="1" ht="22.5" customHeight="1" spans="1:23">
      <c r="A213" s="141" t="s">
        <v>86</v>
      </c>
      <c r="B213" s="140" t="s">
        <v>447</v>
      </c>
      <c r="C213" s="140" t="s">
        <v>284</v>
      </c>
      <c r="D213" s="140" t="s">
        <v>123</v>
      </c>
      <c r="E213" s="140" t="s">
        <v>220</v>
      </c>
      <c r="F213" s="140" t="s">
        <v>291</v>
      </c>
      <c r="G213" s="140" t="s">
        <v>292</v>
      </c>
      <c r="H213" s="110">
        <v>87617.55</v>
      </c>
      <c r="I213" s="110">
        <v>87617.55</v>
      </c>
      <c r="J213" s="25"/>
      <c r="K213" s="25"/>
      <c r="L213" s="110">
        <v>87617.55</v>
      </c>
      <c r="M213" s="25"/>
      <c r="N213" s="132"/>
      <c r="O213" s="132"/>
      <c r="P213" s="132"/>
      <c r="Q213" s="110"/>
      <c r="R213" s="110"/>
      <c r="S213" s="110"/>
      <c r="T213" s="110"/>
      <c r="U213" s="110"/>
      <c r="V213" s="110"/>
      <c r="W213" s="110"/>
    </row>
    <row r="214" s="1" customFormat="1" ht="22.5" customHeight="1" spans="1:23">
      <c r="A214" s="141" t="s">
        <v>86</v>
      </c>
      <c r="B214" s="140" t="s">
        <v>447</v>
      </c>
      <c r="C214" s="140" t="s">
        <v>284</v>
      </c>
      <c r="D214" s="140" t="s">
        <v>123</v>
      </c>
      <c r="E214" s="140" t="s">
        <v>220</v>
      </c>
      <c r="F214" s="140" t="s">
        <v>291</v>
      </c>
      <c r="G214" s="140" t="s">
        <v>292</v>
      </c>
      <c r="H214" s="110">
        <v>1433780.4</v>
      </c>
      <c r="I214" s="110">
        <v>1433780.4</v>
      </c>
      <c r="J214" s="25"/>
      <c r="K214" s="25"/>
      <c r="L214" s="110">
        <v>1433780.4</v>
      </c>
      <c r="M214" s="25"/>
      <c r="N214" s="132"/>
      <c r="O214" s="132"/>
      <c r="P214" s="132"/>
      <c r="Q214" s="110"/>
      <c r="R214" s="110"/>
      <c r="S214" s="110"/>
      <c r="T214" s="110"/>
      <c r="U214" s="110"/>
      <c r="V214" s="110"/>
      <c r="W214" s="110"/>
    </row>
    <row r="215" s="1" customFormat="1" ht="22.5" customHeight="1" spans="1:23">
      <c r="A215" s="141" t="s">
        <v>86</v>
      </c>
      <c r="B215" s="140" t="s">
        <v>448</v>
      </c>
      <c r="C215" s="140" t="s">
        <v>294</v>
      </c>
      <c r="D215" s="140" t="s">
        <v>123</v>
      </c>
      <c r="E215" s="140" t="s">
        <v>220</v>
      </c>
      <c r="F215" s="140" t="s">
        <v>291</v>
      </c>
      <c r="G215" s="140" t="s">
        <v>292</v>
      </c>
      <c r="H215" s="110">
        <v>597102</v>
      </c>
      <c r="I215" s="110">
        <v>597102</v>
      </c>
      <c r="J215" s="25"/>
      <c r="K215" s="25"/>
      <c r="L215" s="110">
        <v>597102</v>
      </c>
      <c r="M215" s="25"/>
      <c r="N215" s="132"/>
      <c r="O215" s="132"/>
      <c r="P215" s="132"/>
      <c r="Q215" s="110"/>
      <c r="R215" s="110"/>
      <c r="S215" s="110"/>
      <c r="T215" s="110"/>
      <c r="U215" s="110"/>
      <c r="V215" s="110"/>
      <c r="W215" s="110"/>
    </row>
    <row r="216" s="1" customFormat="1" ht="22.5" customHeight="1" spans="1:23">
      <c r="A216" s="141" t="s">
        <v>86</v>
      </c>
      <c r="B216" s="140" t="s">
        <v>448</v>
      </c>
      <c r="C216" s="140" t="s">
        <v>294</v>
      </c>
      <c r="D216" s="140" t="s">
        <v>123</v>
      </c>
      <c r="E216" s="140" t="s">
        <v>220</v>
      </c>
      <c r="F216" s="140" t="s">
        <v>291</v>
      </c>
      <c r="G216" s="140" t="s">
        <v>292</v>
      </c>
      <c r="H216" s="110">
        <v>177650</v>
      </c>
      <c r="I216" s="110">
        <v>177650</v>
      </c>
      <c r="J216" s="25"/>
      <c r="K216" s="25"/>
      <c r="L216" s="110">
        <v>177650</v>
      </c>
      <c r="M216" s="25"/>
      <c r="N216" s="132"/>
      <c r="O216" s="132"/>
      <c r="P216" s="132"/>
      <c r="Q216" s="110"/>
      <c r="R216" s="110"/>
      <c r="S216" s="110"/>
      <c r="T216" s="110"/>
      <c r="U216" s="110"/>
      <c r="V216" s="110"/>
      <c r="W216" s="110"/>
    </row>
    <row r="217" s="1" customFormat="1" ht="22.5" customHeight="1" spans="1:23">
      <c r="A217" s="141" t="s">
        <v>86</v>
      </c>
      <c r="B217" s="140" t="s">
        <v>449</v>
      </c>
      <c r="C217" s="140" t="s">
        <v>296</v>
      </c>
      <c r="D217" s="140" t="s">
        <v>110</v>
      </c>
      <c r="E217" s="140" t="s">
        <v>209</v>
      </c>
      <c r="F217" s="140" t="s">
        <v>297</v>
      </c>
      <c r="G217" s="140" t="s">
        <v>298</v>
      </c>
      <c r="H217" s="110">
        <v>588262.35</v>
      </c>
      <c r="I217" s="110">
        <v>588262.35</v>
      </c>
      <c r="J217" s="25"/>
      <c r="K217" s="25"/>
      <c r="L217" s="110">
        <v>588262.35</v>
      </c>
      <c r="M217" s="25"/>
      <c r="N217" s="132"/>
      <c r="O217" s="132"/>
      <c r="P217" s="132"/>
      <c r="Q217" s="110"/>
      <c r="R217" s="110"/>
      <c r="S217" s="110"/>
      <c r="T217" s="110"/>
      <c r="U217" s="110"/>
      <c r="V217" s="110"/>
      <c r="W217" s="110"/>
    </row>
    <row r="218" s="1" customFormat="1" ht="22.5" customHeight="1" spans="1:23">
      <c r="A218" s="141" t="s">
        <v>86</v>
      </c>
      <c r="B218" s="140" t="s">
        <v>449</v>
      </c>
      <c r="C218" s="140" t="s">
        <v>296</v>
      </c>
      <c r="D218" s="140" t="s">
        <v>111</v>
      </c>
      <c r="E218" s="140" t="s">
        <v>210</v>
      </c>
      <c r="F218" s="140" t="s">
        <v>389</v>
      </c>
      <c r="G218" s="140" t="s">
        <v>390</v>
      </c>
      <c r="H218" s="110">
        <v>294131.18</v>
      </c>
      <c r="I218" s="110">
        <v>294131.18</v>
      </c>
      <c r="J218" s="25"/>
      <c r="K218" s="25"/>
      <c r="L218" s="110">
        <v>294131.18</v>
      </c>
      <c r="M218" s="25"/>
      <c r="N218" s="132"/>
      <c r="O218" s="132"/>
      <c r="P218" s="132"/>
      <c r="Q218" s="110"/>
      <c r="R218" s="110"/>
      <c r="S218" s="110"/>
      <c r="T218" s="110"/>
      <c r="U218" s="110"/>
      <c r="V218" s="110"/>
      <c r="W218" s="110"/>
    </row>
    <row r="219" s="1" customFormat="1" ht="22.5" customHeight="1" spans="1:23">
      <c r="A219" s="141" t="s">
        <v>86</v>
      </c>
      <c r="B219" s="140" t="s">
        <v>449</v>
      </c>
      <c r="C219" s="140" t="s">
        <v>296</v>
      </c>
      <c r="D219" s="140" t="s">
        <v>135</v>
      </c>
      <c r="E219" s="140" t="s">
        <v>236</v>
      </c>
      <c r="F219" s="140" t="s">
        <v>299</v>
      </c>
      <c r="G219" s="140" t="s">
        <v>300</v>
      </c>
      <c r="H219" s="110">
        <v>270330.91</v>
      </c>
      <c r="I219" s="110">
        <v>270330.91</v>
      </c>
      <c r="J219" s="25"/>
      <c r="K219" s="25"/>
      <c r="L219" s="110">
        <v>270330.91</v>
      </c>
      <c r="M219" s="25"/>
      <c r="N219" s="132"/>
      <c r="O219" s="132"/>
      <c r="P219" s="132"/>
      <c r="Q219" s="110"/>
      <c r="R219" s="110"/>
      <c r="S219" s="110"/>
      <c r="T219" s="110"/>
      <c r="U219" s="110"/>
      <c r="V219" s="110"/>
      <c r="W219" s="110"/>
    </row>
    <row r="220" s="1" customFormat="1" ht="22.5" customHeight="1" spans="1:23">
      <c r="A220" s="141" t="s">
        <v>86</v>
      </c>
      <c r="B220" s="140" t="s">
        <v>449</v>
      </c>
      <c r="C220" s="140" t="s">
        <v>296</v>
      </c>
      <c r="D220" s="140" t="s">
        <v>136</v>
      </c>
      <c r="E220" s="140" t="s">
        <v>237</v>
      </c>
      <c r="F220" s="140" t="s">
        <v>301</v>
      </c>
      <c r="G220" s="140" t="s">
        <v>302</v>
      </c>
      <c r="H220" s="110">
        <v>22251.84</v>
      </c>
      <c r="I220" s="110">
        <v>22251.84</v>
      </c>
      <c r="J220" s="25"/>
      <c r="K220" s="25"/>
      <c r="L220" s="110">
        <v>22251.84</v>
      </c>
      <c r="M220" s="25"/>
      <c r="N220" s="132"/>
      <c r="O220" s="132"/>
      <c r="P220" s="132"/>
      <c r="Q220" s="110"/>
      <c r="R220" s="110"/>
      <c r="S220" s="110"/>
      <c r="T220" s="110"/>
      <c r="U220" s="110"/>
      <c r="V220" s="110"/>
      <c r="W220" s="110"/>
    </row>
    <row r="221" s="1" customFormat="1" ht="22.5" customHeight="1" spans="1:23">
      <c r="A221" s="141" t="s">
        <v>86</v>
      </c>
      <c r="B221" s="140" t="s">
        <v>449</v>
      </c>
      <c r="C221" s="140" t="s">
        <v>296</v>
      </c>
      <c r="D221" s="140" t="s">
        <v>136</v>
      </c>
      <c r="E221" s="140" t="s">
        <v>237</v>
      </c>
      <c r="F221" s="140" t="s">
        <v>301</v>
      </c>
      <c r="G221" s="140" t="s">
        <v>302</v>
      </c>
      <c r="H221" s="110">
        <v>144176.49</v>
      </c>
      <c r="I221" s="110">
        <v>144176.49</v>
      </c>
      <c r="J221" s="25"/>
      <c r="K221" s="25"/>
      <c r="L221" s="110">
        <v>144176.49</v>
      </c>
      <c r="M221" s="25"/>
      <c r="N221" s="132"/>
      <c r="O221" s="132"/>
      <c r="P221" s="132"/>
      <c r="Q221" s="110"/>
      <c r="R221" s="110"/>
      <c r="S221" s="110"/>
      <c r="T221" s="110"/>
      <c r="U221" s="110"/>
      <c r="V221" s="110"/>
      <c r="W221" s="110"/>
    </row>
    <row r="222" s="1" customFormat="1" ht="22.5" customHeight="1" spans="1:23">
      <c r="A222" s="141" t="s">
        <v>86</v>
      </c>
      <c r="B222" s="140" t="s">
        <v>449</v>
      </c>
      <c r="C222" s="140" t="s">
        <v>296</v>
      </c>
      <c r="D222" s="140" t="s">
        <v>137</v>
      </c>
      <c r="E222" s="140" t="s">
        <v>238</v>
      </c>
      <c r="F222" s="140" t="s">
        <v>303</v>
      </c>
      <c r="G222" s="140" t="s">
        <v>304</v>
      </c>
      <c r="H222" s="110">
        <v>7353.28</v>
      </c>
      <c r="I222" s="110">
        <v>7353.28</v>
      </c>
      <c r="J222" s="25"/>
      <c r="K222" s="25"/>
      <c r="L222" s="110">
        <v>7353.28</v>
      </c>
      <c r="M222" s="25"/>
      <c r="N222" s="132"/>
      <c r="O222" s="132"/>
      <c r="P222" s="132"/>
      <c r="Q222" s="110"/>
      <c r="R222" s="110"/>
      <c r="S222" s="110"/>
      <c r="T222" s="110"/>
      <c r="U222" s="110"/>
      <c r="V222" s="110"/>
      <c r="W222" s="110"/>
    </row>
    <row r="223" s="1" customFormat="1" ht="22.5" customHeight="1" spans="1:23">
      <c r="A223" s="141" t="s">
        <v>86</v>
      </c>
      <c r="B223" s="140" t="s">
        <v>449</v>
      </c>
      <c r="C223" s="140" t="s">
        <v>296</v>
      </c>
      <c r="D223" s="140" t="s">
        <v>123</v>
      </c>
      <c r="E223" s="140" t="s">
        <v>220</v>
      </c>
      <c r="F223" s="140" t="s">
        <v>303</v>
      </c>
      <c r="G223" s="140" t="s">
        <v>304</v>
      </c>
      <c r="H223" s="110">
        <v>25230.89</v>
      </c>
      <c r="I223" s="110">
        <v>25230.89</v>
      </c>
      <c r="J223" s="25"/>
      <c r="K223" s="25"/>
      <c r="L223" s="110">
        <v>25230.89</v>
      </c>
      <c r="M223" s="25"/>
      <c r="N223" s="132"/>
      <c r="O223" s="132"/>
      <c r="P223" s="132"/>
      <c r="Q223" s="110"/>
      <c r="R223" s="110"/>
      <c r="S223" s="110"/>
      <c r="T223" s="110"/>
      <c r="U223" s="110"/>
      <c r="V223" s="110"/>
      <c r="W223" s="110"/>
    </row>
    <row r="224" s="1" customFormat="1" ht="22.5" customHeight="1" spans="1:23">
      <c r="A224" s="141" t="s">
        <v>86</v>
      </c>
      <c r="B224" s="140" t="s">
        <v>449</v>
      </c>
      <c r="C224" s="140" t="s">
        <v>296</v>
      </c>
      <c r="D224" s="140" t="s">
        <v>137</v>
      </c>
      <c r="E224" s="140" t="s">
        <v>238</v>
      </c>
      <c r="F224" s="140" t="s">
        <v>303</v>
      </c>
      <c r="G224" s="140" t="s">
        <v>304</v>
      </c>
      <c r="H224" s="110">
        <v>7217.4</v>
      </c>
      <c r="I224" s="110">
        <v>7217.4</v>
      </c>
      <c r="J224" s="25"/>
      <c r="K224" s="25"/>
      <c r="L224" s="110">
        <v>7217.4</v>
      </c>
      <c r="M224" s="25"/>
      <c r="N224" s="132"/>
      <c r="O224" s="132"/>
      <c r="P224" s="132"/>
      <c r="Q224" s="110"/>
      <c r="R224" s="110"/>
      <c r="S224" s="110"/>
      <c r="T224" s="110"/>
      <c r="U224" s="110"/>
      <c r="V224" s="110"/>
      <c r="W224" s="110"/>
    </row>
    <row r="225" s="1" customFormat="1" ht="22.5" customHeight="1" spans="1:23">
      <c r="A225" s="141" t="s">
        <v>86</v>
      </c>
      <c r="B225" s="140" t="s">
        <v>450</v>
      </c>
      <c r="C225" s="140" t="s">
        <v>252</v>
      </c>
      <c r="D225" s="140" t="s">
        <v>150</v>
      </c>
      <c r="E225" s="140" t="s">
        <v>252</v>
      </c>
      <c r="F225" s="140" t="s">
        <v>306</v>
      </c>
      <c r="G225" s="140" t="s">
        <v>252</v>
      </c>
      <c r="H225" s="110">
        <v>464361.57</v>
      </c>
      <c r="I225" s="110">
        <v>464361.57</v>
      </c>
      <c r="J225" s="25"/>
      <c r="K225" s="25"/>
      <c r="L225" s="110">
        <v>464361.57</v>
      </c>
      <c r="M225" s="25"/>
      <c r="N225" s="132"/>
      <c r="O225" s="132"/>
      <c r="P225" s="132"/>
      <c r="Q225" s="110"/>
      <c r="R225" s="110"/>
      <c r="S225" s="110"/>
      <c r="T225" s="110"/>
      <c r="U225" s="110"/>
      <c r="V225" s="110"/>
      <c r="W225" s="110"/>
    </row>
    <row r="226" s="1" customFormat="1" ht="22.5" customHeight="1" spans="1:23">
      <c r="A226" s="141" t="s">
        <v>86</v>
      </c>
      <c r="B226" s="140" t="s">
        <v>451</v>
      </c>
      <c r="C226" s="140" t="s">
        <v>320</v>
      </c>
      <c r="D226" s="140" t="s">
        <v>204</v>
      </c>
      <c r="E226" s="140" t="s">
        <v>203</v>
      </c>
      <c r="F226" s="140" t="s">
        <v>321</v>
      </c>
      <c r="G226" s="140" t="s">
        <v>322</v>
      </c>
      <c r="H226" s="110">
        <v>29070</v>
      </c>
      <c r="I226" s="110">
        <v>29070</v>
      </c>
      <c r="J226" s="25"/>
      <c r="K226" s="25"/>
      <c r="L226" s="110">
        <v>29070</v>
      </c>
      <c r="M226" s="25"/>
      <c r="N226" s="132"/>
      <c r="O226" s="132"/>
      <c r="P226" s="132"/>
      <c r="Q226" s="110"/>
      <c r="R226" s="110"/>
      <c r="S226" s="110"/>
      <c r="T226" s="110"/>
      <c r="U226" s="110"/>
      <c r="V226" s="110"/>
      <c r="W226" s="110"/>
    </row>
    <row r="227" s="1" customFormat="1" ht="22.5" customHeight="1" spans="1:23">
      <c r="A227" s="141" t="s">
        <v>86</v>
      </c>
      <c r="B227" s="140" t="s">
        <v>452</v>
      </c>
      <c r="C227" s="140" t="s">
        <v>326</v>
      </c>
      <c r="D227" s="140" t="s">
        <v>123</v>
      </c>
      <c r="E227" s="140" t="s">
        <v>220</v>
      </c>
      <c r="F227" s="140" t="s">
        <v>327</v>
      </c>
      <c r="G227" s="140" t="s">
        <v>326</v>
      </c>
      <c r="H227" s="110">
        <v>46164.64</v>
      </c>
      <c r="I227" s="110">
        <v>46164.64</v>
      </c>
      <c r="J227" s="25"/>
      <c r="K227" s="25"/>
      <c r="L227" s="110">
        <v>46164.64</v>
      </c>
      <c r="M227" s="25"/>
      <c r="N227" s="132"/>
      <c r="O227" s="132"/>
      <c r="P227" s="132"/>
      <c r="Q227" s="110"/>
      <c r="R227" s="110"/>
      <c r="S227" s="110"/>
      <c r="T227" s="110"/>
      <c r="U227" s="110"/>
      <c r="V227" s="110"/>
      <c r="W227" s="110"/>
    </row>
    <row r="228" s="1" customFormat="1" ht="22.5" customHeight="1" spans="1:23">
      <c r="A228" s="141" t="s">
        <v>86</v>
      </c>
      <c r="B228" s="140" t="s">
        <v>453</v>
      </c>
      <c r="C228" s="140" t="s">
        <v>308</v>
      </c>
      <c r="D228" s="140" t="s">
        <v>123</v>
      </c>
      <c r="E228" s="140" t="s">
        <v>220</v>
      </c>
      <c r="F228" s="140" t="s">
        <v>328</v>
      </c>
      <c r="G228" s="140" t="s">
        <v>329</v>
      </c>
      <c r="H228" s="110">
        <v>2422.5</v>
      </c>
      <c r="I228" s="110">
        <v>2422.5</v>
      </c>
      <c r="J228" s="25"/>
      <c r="K228" s="25"/>
      <c r="L228" s="110">
        <v>2422.5</v>
      </c>
      <c r="M228" s="25"/>
      <c r="N228" s="132"/>
      <c r="O228" s="132"/>
      <c r="P228" s="132"/>
      <c r="Q228" s="110"/>
      <c r="R228" s="110"/>
      <c r="S228" s="110"/>
      <c r="T228" s="110"/>
      <c r="U228" s="110"/>
      <c r="V228" s="110"/>
      <c r="W228" s="110"/>
    </row>
    <row r="229" s="1" customFormat="1" ht="22.5" customHeight="1" spans="1:23">
      <c r="A229" s="141" t="s">
        <v>86</v>
      </c>
      <c r="B229" s="140" t="s">
        <v>454</v>
      </c>
      <c r="C229" s="140" t="s">
        <v>331</v>
      </c>
      <c r="D229" s="140" t="s">
        <v>123</v>
      </c>
      <c r="E229" s="140" t="s">
        <v>220</v>
      </c>
      <c r="F229" s="140" t="s">
        <v>328</v>
      </c>
      <c r="G229" s="140" t="s">
        <v>329</v>
      </c>
      <c r="H229" s="110">
        <v>39225</v>
      </c>
      <c r="I229" s="110">
        <v>39225</v>
      </c>
      <c r="J229" s="25"/>
      <c r="K229" s="25"/>
      <c r="L229" s="110">
        <v>39225</v>
      </c>
      <c r="M229" s="25"/>
      <c r="N229" s="132"/>
      <c r="O229" s="132"/>
      <c r="P229" s="132"/>
      <c r="Q229" s="110"/>
      <c r="R229" s="110"/>
      <c r="S229" s="110"/>
      <c r="T229" s="110"/>
      <c r="U229" s="110"/>
      <c r="V229" s="110"/>
      <c r="W229" s="110"/>
    </row>
    <row r="230" s="1" customFormat="1" ht="22.5" customHeight="1" spans="1:23">
      <c r="A230" s="141" t="s">
        <v>86</v>
      </c>
      <c r="B230" s="140" t="s">
        <v>453</v>
      </c>
      <c r="C230" s="140" t="s">
        <v>308</v>
      </c>
      <c r="D230" s="140" t="s">
        <v>112</v>
      </c>
      <c r="E230" s="140" t="s">
        <v>211</v>
      </c>
      <c r="F230" s="140" t="s">
        <v>339</v>
      </c>
      <c r="G230" s="140" t="s">
        <v>340</v>
      </c>
      <c r="H230" s="110">
        <v>8000</v>
      </c>
      <c r="I230" s="110">
        <v>8000</v>
      </c>
      <c r="J230" s="25"/>
      <c r="K230" s="25"/>
      <c r="L230" s="110">
        <v>8000</v>
      </c>
      <c r="M230" s="25"/>
      <c r="N230" s="132"/>
      <c r="O230" s="132"/>
      <c r="P230" s="132"/>
      <c r="Q230" s="110"/>
      <c r="R230" s="110"/>
      <c r="S230" s="110"/>
      <c r="T230" s="110"/>
      <c r="U230" s="110"/>
      <c r="V230" s="110"/>
      <c r="W230" s="110"/>
    </row>
    <row r="231" s="1" customFormat="1" ht="22.5" customHeight="1" spans="1:23">
      <c r="A231" s="141" t="s">
        <v>74</v>
      </c>
      <c r="B231" s="25"/>
      <c r="C231" s="25"/>
      <c r="D231" s="25"/>
      <c r="E231" s="25"/>
      <c r="F231" s="25"/>
      <c r="G231" s="25"/>
      <c r="H231" s="25"/>
      <c r="I231" s="25"/>
      <c r="J231" s="25"/>
      <c r="K231" s="25"/>
      <c r="L231" s="25"/>
      <c r="M231" s="25"/>
      <c r="N231" s="25"/>
      <c r="O231" s="25"/>
      <c r="P231" s="25"/>
      <c r="Q231" s="25"/>
      <c r="R231" s="25"/>
      <c r="S231" s="25"/>
      <c r="T231" s="25"/>
      <c r="U231" s="25"/>
      <c r="V231" s="25"/>
      <c r="W231" s="25"/>
    </row>
    <row r="232" s="1" customFormat="1" ht="22.5" customHeight="1" spans="1:23">
      <c r="A232" s="141" t="s">
        <v>74</v>
      </c>
      <c r="B232" s="140" t="s">
        <v>455</v>
      </c>
      <c r="C232" s="140" t="s">
        <v>284</v>
      </c>
      <c r="D232" s="140" t="s">
        <v>131</v>
      </c>
      <c r="E232" s="140" t="s">
        <v>230</v>
      </c>
      <c r="F232" s="140" t="s">
        <v>281</v>
      </c>
      <c r="G232" s="140" t="s">
        <v>282</v>
      </c>
      <c r="H232" s="110">
        <v>429792</v>
      </c>
      <c r="I232" s="110">
        <v>429792</v>
      </c>
      <c r="J232" s="25"/>
      <c r="K232" s="25"/>
      <c r="L232" s="110">
        <v>429792</v>
      </c>
      <c r="M232" s="25"/>
      <c r="N232" s="132"/>
      <c r="O232" s="132"/>
      <c r="P232" s="132"/>
      <c r="Q232" s="110"/>
      <c r="R232" s="110"/>
      <c r="S232" s="110"/>
      <c r="T232" s="110"/>
      <c r="U232" s="110"/>
      <c r="V232" s="110"/>
      <c r="W232" s="110"/>
    </row>
    <row r="233" s="1" customFormat="1" ht="22.5" customHeight="1" spans="1:23">
      <c r="A233" s="141" t="s">
        <v>74</v>
      </c>
      <c r="B233" s="140" t="s">
        <v>455</v>
      </c>
      <c r="C233" s="140" t="s">
        <v>284</v>
      </c>
      <c r="D233" s="140" t="s">
        <v>131</v>
      </c>
      <c r="E233" s="140" t="s">
        <v>230</v>
      </c>
      <c r="F233" s="140" t="s">
        <v>285</v>
      </c>
      <c r="G233" s="140" t="s">
        <v>286</v>
      </c>
      <c r="H233" s="110">
        <v>444564</v>
      </c>
      <c r="I233" s="110">
        <v>444564</v>
      </c>
      <c r="J233" s="25"/>
      <c r="K233" s="25"/>
      <c r="L233" s="110">
        <v>444564</v>
      </c>
      <c r="M233" s="25"/>
      <c r="N233" s="132"/>
      <c r="O233" s="132"/>
      <c r="P233" s="132"/>
      <c r="Q233" s="110"/>
      <c r="R233" s="110"/>
      <c r="S233" s="110"/>
      <c r="T233" s="110"/>
      <c r="U233" s="110"/>
      <c r="V233" s="110"/>
      <c r="W233" s="110"/>
    </row>
    <row r="234" s="1" customFormat="1" ht="22.5" customHeight="1" spans="1:23">
      <c r="A234" s="141" t="s">
        <v>74</v>
      </c>
      <c r="B234" s="140" t="s">
        <v>455</v>
      </c>
      <c r="C234" s="140" t="s">
        <v>284</v>
      </c>
      <c r="D234" s="140" t="s">
        <v>131</v>
      </c>
      <c r="E234" s="140" t="s">
        <v>230</v>
      </c>
      <c r="F234" s="140" t="s">
        <v>291</v>
      </c>
      <c r="G234" s="140" t="s">
        <v>292</v>
      </c>
      <c r="H234" s="110">
        <v>35816</v>
      </c>
      <c r="I234" s="110">
        <v>35816</v>
      </c>
      <c r="J234" s="25"/>
      <c r="K234" s="25"/>
      <c r="L234" s="110">
        <v>35816</v>
      </c>
      <c r="M234" s="25"/>
      <c r="N234" s="132"/>
      <c r="O234" s="132"/>
      <c r="P234" s="132"/>
      <c r="Q234" s="110"/>
      <c r="R234" s="110"/>
      <c r="S234" s="110"/>
      <c r="T234" s="110"/>
      <c r="U234" s="110"/>
      <c r="V234" s="110"/>
      <c r="W234" s="110"/>
    </row>
    <row r="235" s="1" customFormat="1" ht="22.5" customHeight="1" spans="1:23">
      <c r="A235" s="141" t="s">
        <v>74</v>
      </c>
      <c r="B235" s="140" t="s">
        <v>455</v>
      </c>
      <c r="C235" s="140" t="s">
        <v>284</v>
      </c>
      <c r="D235" s="140" t="s">
        <v>131</v>
      </c>
      <c r="E235" s="140" t="s">
        <v>230</v>
      </c>
      <c r="F235" s="140" t="s">
        <v>291</v>
      </c>
      <c r="G235" s="140" t="s">
        <v>292</v>
      </c>
      <c r="H235" s="110">
        <v>683976</v>
      </c>
      <c r="I235" s="110">
        <v>683976</v>
      </c>
      <c r="J235" s="25"/>
      <c r="K235" s="25"/>
      <c r="L235" s="110">
        <v>683976</v>
      </c>
      <c r="M235" s="25"/>
      <c r="N235" s="132"/>
      <c r="O235" s="132"/>
      <c r="P235" s="132"/>
      <c r="Q235" s="110"/>
      <c r="R235" s="110"/>
      <c r="S235" s="110"/>
      <c r="T235" s="110"/>
      <c r="U235" s="110"/>
      <c r="V235" s="110"/>
      <c r="W235" s="110"/>
    </row>
    <row r="236" s="1" customFormat="1" ht="22.5" customHeight="1" spans="1:23">
      <c r="A236" s="141" t="s">
        <v>74</v>
      </c>
      <c r="B236" s="140" t="s">
        <v>456</v>
      </c>
      <c r="C236" s="140" t="s">
        <v>294</v>
      </c>
      <c r="D236" s="140" t="s">
        <v>131</v>
      </c>
      <c r="E236" s="140" t="s">
        <v>230</v>
      </c>
      <c r="F236" s="140" t="s">
        <v>291</v>
      </c>
      <c r="G236" s="140" t="s">
        <v>292</v>
      </c>
      <c r="H236" s="110">
        <v>312120</v>
      </c>
      <c r="I236" s="110">
        <v>312120</v>
      </c>
      <c r="J236" s="25"/>
      <c r="K236" s="25"/>
      <c r="L236" s="110">
        <v>312120</v>
      </c>
      <c r="M236" s="25"/>
      <c r="N236" s="132"/>
      <c r="O236" s="132"/>
      <c r="P236" s="132"/>
      <c r="Q236" s="110"/>
      <c r="R236" s="110"/>
      <c r="S236" s="110"/>
      <c r="T236" s="110"/>
      <c r="U236" s="110"/>
      <c r="V236" s="110"/>
      <c r="W236" s="110"/>
    </row>
    <row r="237" s="1" customFormat="1" ht="22.5" customHeight="1" spans="1:23">
      <c r="A237" s="141" t="s">
        <v>74</v>
      </c>
      <c r="B237" s="140" t="s">
        <v>456</v>
      </c>
      <c r="C237" s="140" t="s">
        <v>294</v>
      </c>
      <c r="D237" s="140" t="s">
        <v>131</v>
      </c>
      <c r="E237" s="140" t="s">
        <v>230</v>
      </c>
      <c r="F237" s="140" t="s">
        <v>291</v>
      </c>
      <c r="G237" s="140" t="s">
        <v>292</v>
      </c>
      <c r="H237" s="110">
        <v>99000</v>
      </c>
      <c r="I237" s="110">
        <v>99000</v>
      </c>
      <c r="J237" s="25"/>
      <c r="K237" s="25"/>
      <c r="L237" s="110">
        <v>99000</v>
      </c>
      <c r="M237" s="25"/>
      <c r="N237" s="132"/>
      <c r="O237" s="132"/>
      <c r="P237" s="132"/>
      <c r="Q237" s="110"/>
      <c r="R237" s="110"/>
      <c r="S237" s="110"/>
      <c r="T237" s="110"/>
      <c r="U237" s="110"/>
      <c r="V237" s="110"/>
      <c r="W237" s="110"/>
    </row>
    <row r="238" s="1" customFormat="1" ht="22.5" customHeight="1" spans="1:23">
      <c r="A238" s="141" t="s">
        <v>74</v>
      </c>
      <c r="B238" s="140" t="s">
        <v>457</v>
      </c>
      <c r="C238" s="140" t="s">
        <v>296</v>
      </c>
      <c r="D238" s="140" t="s">
        <v>110</v>
      </c>
      <c r="E238" s="140" t="s">
        <v>209</v>
      </c>
      <c r="F238" s="140" t="s">
        <v>297</v>
      </c>
      <c r="G238" s="140" t="s">
        <v>298</v>
      </c>
      <c r="H238" s="110">
        <v>278986.88</v>
      </c>
      <c r="I238" s="110">
        <v>278986.88</v>
      </c>
      <c r="J238" s="25"/>
      <c r="K238" s="25"/>
      <c r="L238" s="110">
        <v>278986.88</v>
      </c>
      <c r="M238" s="25"/>
      <c r="N238" s="132"/>
      <c r="O238" s="132"/>
      <c r="P238" s="132"/>
      <c r="Q238" s="110"/>
      <c r="R238" s="110"/>
      <c r="S238" s="110"/>
      <c r="T238" s="110"/>
      <c r="U238" s="110"/>
      <c r="V238" s="110"/>
      <c r="W238" s="110"/>
    </row>
    <row r="239" s="1" customFormat="1" ht="22.5" customHeight="1" spans="1:23">
      <c r="A239" s="141" t="s">
        <v>74</v>
      </c>
      <c r="B239" s="140" t="s">
        <v>457</v>
      </c>
      <c r="C239" s="140" t="s">
        <v>296</v>
      </c>
      <c r="D239" s="140" t="s">
        <v>135</v>
      </c>
      <c r="E239" s="140" t="s">
        <v>236</v>
      </c>
      <c r="F239" s="140" t="s">
        <v>299</v>
      </c>
      <c r="G239" s="140" t="s">
        <v>300</v>
      </c>
      <c r="H239" s="110">
        <v>130383.9</v>
      </c>
      <c r="I239" s="110">
        <v>130383.9</v>
      </c>
      <c r="J239" s="25"/>
      <c r="K239" s="25"/>
      <c r="L239" s="110">
        <v>130383.9</v>
      </c>
      <c r="M239" s="25"/>
      <c r="N239" s="132"/>
      <c r="O239" s="132"/>
      <c r="P239" s="132"/>
      <c r="Q239" s="110"/>
      <c r="R239" s="110"/>
      <c r="S239" s="110"/>
      <c r="T239" s="110"/>
      <c r="U239" s="110"/>
      <c r="V239" s="110"/>
      <c r="W239" s="110"/>
    </row>
    <row r="240" s="1" customFormat="1" ht="22.5" customHeight="1" spans="1:23">
      <c r="A240" s="141" t="s">
        <v>74</v>
      </c>
      <c r="B240" s="140" t="s">
        <v>457</v>
      </c>
      <c r="C240" s="140" t="s">
        <v>296</v>
      </c>
      <c r="D240" s="140" t="s">
        <v>136</v>
      </c>
      <c r="E240" s="140" t="s">
        <v>237</v>
      </c>
      <c r="F240" s="140" t="s">
        <v>301</v>
      </c>
      <c r="G240" s="140" t="s">
        <v>302</v>
      </c>
      <c r="H240" s="110">
        <v>16359.21</v>
      </c>
      <c r="I240" s="110">
        <v>16359.21</v>
      </c>
      <c r="J240" s="25"/>
      <c r="K240" s="25"/>
      <c r="L240" s="110">
        <v>16359.21</v>
      </c>
      <c r="M240" s="25"/>
      <c r="N240" s="132"/>
      <c r="O240" s="132"/>
      <c r="P240" s="132"/>
      <c r="Q240" s="110"/>
      <c r="R240" s="110"/>
      <c r="S240" s="110"/>
      <c r="T240" s="110"/>
      <c r="U240" s="110"/>
      <c r="V240" s="110"/>
      <c r="W240" s="110"/>
    </row>
    <row r="241" s="1" customFormat="1" ht="22.5" customHeight="1" spans="1:23">
      <c r="A241" s="141" t="s">
        <v>74</v>
      </c>
      <c r="B241" s="140" t="s">
        <v>457</v>
      </c>
      <c r="C241" s="140" t="s">
        <v>296</v>
      </c>
      <c r="D241" s="140" t="s">
        <v>136</v>
      </c>
      <c r="E241" s="140" t="s">
        <v>237</v>
      </c>
      <c r="F241" s="140" t="s">
        <v>301</v>
      </c>
      <c r="G241" s="140" t="s">
        <v>302</v>
      </c>
      <c r="H241" s="110">
        <v>69538.08</v>
      </c>
      <c r="I241" s="110">
        <v>69538.08</v>
      </c>
      <c r="J241" s="25"/>
      <c r="K241" s="25"/>
      <c r="L241" s="110">
        <v>69538.08</v>
      </c>
      <c r="M241" s="25"/>
      <c r="N241" s="132"/>
      <c r="O241" s="132"/>
      <c r="P241" s="132"/>
      <c r="Q241" s="110"/>
      <c r="R241" s="110"/>
      <c r="S241" s="110"/>
      <c r="T241" s="110"/>
      <c r="U241" s="110"/>
      <c r="V241" s="110"/>
      <c r="W241" s="110"/>
    </row>
    <row r="242" s="1" customFormat="1" ht="22.5" customHeight="1" spans="1:23">
      <c r="A242" s="141" t="s">
        <v>74</v>
      </c>
      <c r="B242" s="140" t="s">
        <v>457</v>
      </c>
      <c r="C242" s="140" t="s">
        <v>296</v>
      </c>
      <c r="D242" s="140" t="s">
        <v>137</v>
      </c>
      <c r="E242" s="140" t="s">
        <v>238</v>
      </c>
      <c r="F242" s="140" t="s">
        <v>303</v>
      </c>
      <c r="G242" s="140" t="s">
        <v>304</v>
      </c>
      <c r="H242" s="110">
        <v>6974.67</v>
      </c>
      <c r="I242" s="110">
        <v>6974.67</v>
      </c>
      <c r="J242" s="25"/>
      <c r="K242" s="25"/>
      <c r="L242" s="110">
        <v>6974.67</v>
      </c>
      <c r="M242" s="25"/>
      <c r="N242" s="132"/>
      <c r="O242" s="132"/>
      <c r="P242" s="132"/>
      <c r="Q242" s="110"/>
      <c r="R242" s="110"/>
      <c r="S242" s="110"/>
      <c r="T242" s="110"/>
      <c r="U242" s="110"/>
      <c r="V242" s="110"/>
      <c r="W242" s="110"/>
    </row>
    <row r="243" s="1" customFormat="1" ht="22.5" customHeight="1" spans="1:23">
      <c r="A243" s="141" t="s">
        <v>74</v>
      </c>
      <c r="B243" s="140" t="s">
        <v>457</v>
      </c>
      <c r="C243" s="140" t="s">
        <v>296</v>
      </c>
      <c r="D243" s="140" t="s">
        <v>131</v>
      </c>
      <c r="E243" s="140" t="s">
        <v>230</v>
      </c>
      <c r="F243" s="140" t="s">
        <v>303</v>
      </c>
      <c r="G243" s="140" t="s">
        <v>304</v>
      </c>
      <c r="H243" s="110">
        <v>12169.16</v>
      </c>
      <c r="I243" s="110">
        <v>12169.16</v>
      </c>
      <c r="J243" s="25"/>
      <c r="K243" s="25"/>
      <c r="L243" s="110">
        <v>12169.16</v>
      </c>
      <c r="M243" s="25"/>
      <c r="N243" s="132"/>
      <c r="O243" s="132"/>
      <c r="P243" s="132"/>
      <c r="Q243" s="110"/>
      <c r="R243" s="110"/>
      <c r="S243" s="110"/>
      <c r="T243" s="110"/>
      <c r="U243" s="110"/>
      <c r="V243" s="110"/>
      <c r="W243" s="110"/>
    </row>
    <row r="244" s="1" customFormat="1" ht="22.5" customHeight="1" spans="1:23">
      <c r="A244" s="141" t="s">
        <v>74</v>
      </c>
      <c r="B244" s="140" t="s">
        <v>457</v>
      </c>
      <c r="C244" s="140" t="s">
        <v>296</v>
      </c>
      <c r="D244" s="140" t="s">
        <v>137</v>
      </c>
      <c r="E244" s="140" t="s">
        <v>238</v>
      </c>
      <c r="F244" s="140" t="s">
        <v>303</v>
      </c>
      <c r="G244" s="140" t="s">
        <v>304</v>
      </c>
      <c r="H244" s="110">
        <v>4140</v>
      </c>
      <c r="I244" s="110">
        <v>4140</v>
      </c>
      <c r="J244" s="25"/>
      <c r="K244" s="25"/>
      <c r="L244" s="110">
        <v>4140</v>
      </c>
      <c r="M244" s="25"/>
      <c r="N244" s="132"/>
      <c r="O244" s="132"/>
      <c r="P244" s="132"/>
      <c r="Q244" s="110"/>
      <c r="R244" s="110"/>
      <c r="S244" s="110"/>
      <c r="T244" s="110"/>
      <c r="U244" s="110"/>
      <c r="V244" s="110"/>
      <c r="W244" s="110"/>
    </row>
    <row r="245" s="1" customFormat="1" ht="22.5" customHeight="1" spans="1:23">
      <c r="A245" s="141" t="s">
        <v>74</v>
      </c>
      <c r="B245" s="140" t="s">
        <v>458</v>
      </c>
      <c r="C245" s="140" t="s">
        <v>252</v>
      </c>
      <c r="D245" s="140" t="s">
        <v>150</v>
      </c>
      <c r="E245" s="140" t="s">
        <v>252</v>
      </c>
      <c r="F245" s="140" t="s">
        <v>306</v>
      </c>
      <c r="G245" s="140" t="s">
        <v>252</v>
      </c>
      <c r="H245" s="110">
        <v>224792.16</v>
      </c>
      <c r="I245" s="110">
        <v>224792.16</v>
      </c>
      <c r="J245" s="25"/>
      <c r="K245" s="25"/>
      <c r="L245" s="110">
        <v>224792.16</v>
      </c>
      <c r="M245" s="25"/>
      <c r="N245" s="132"/>
      <c r="O245" s="132"/>
      <c r="P245" s="132"/>
      <c r="Q245" s="110"/>
      <c r="R245" s="110"/>
      <c r="S245" s="110"/>
      <c r="T245" s="110"/>
      <c r="U245" s="110"/>
      <c r="V245" s="110"/>
      <c r="W245" s="110"/>
    </row>
    <row r="246" s="1" customFormat="1" ht="22.5" customHeight="1" spans="1:23">
      <c r="A246" s="141" t="s">
        <v>74</v>
      </c>
      <c r="B246" s="140" t="s">
        <v>459</v>
      </c>
      <c r="C246" s="140" t="s">
        <v>308</v>
      </c>
      <c r="D246" s="140" t="s">
        <v>131</v>
      </c>
      <c r="E246" s="140" t="s">
        <v>230</v>
      </c>
      <c r="F246" s="140" t="s">
        <v>315</v>
      </c>
      <c r="G246" s="140" t="s">
        <v>316</v>
      </c>
      <c r="H246" s="110">
        <v>4500</v>
      </c>
      <c r="I246" s="110">
        <v>4500</v>
      </c>
      <c r="J246" s="25"/>
      <c r="K246" s="25"/>
      <c r="L246" s="110">
        <v>4500</v>
      </c>
      <c r="M246" s="25"/>
      <c r="N246" s="132"/>
      <c r="O246" s="132"/>
      <c r="P246" s="132"/>
      <c r="Q246" s="110"/>
      <c r="R246" s="110"/>
      <c r="S246" s="110"/>
      <c r="T246" s="110"/>
      <c r="U246" s="110"/>
      <c r="V246" s="110"/>
      <c r="W246" s="110"/>
    </row>
    <row r="247" s="1" customFormat="1" ht="22.5" customHeight="1" spans="1:23">
      <c r="A247" s="141" t="s">
        <v>74</v>
      </c>
      <c r="B247" s="140" t="s">
        <v>459</v>
      </c>
      <c r="C247" s="140" t="s">
        <v>308</v>
      </c>
      <c r="D247" s="140" t="s">
        <v>131</v>
      </c>
      <c r="E247" s="140" t="s">
        <v>230</v>
      </c>
      <c r="F247" s="140" t="s">
        <v>361</v>
      </c>
      <c r="G247" s="140" t="s">
        <v>362</v>
      </c>
      <c r="H247" s="110">
        <v>4000</v>
      </c>
      <c r="I247" s="110">
        <v>4000</v>
      </c>
      <c r="J247" s="25"/>
      <c r="K247" s="25"/>
      <c r="L247" s="110">
        <v>4000</v>
      </c>
      <c r="M247" s="25"/>
      <c r="N247" s="132"/>
      <c r="O247" s="132"/>
      <c r="P247" s="132"/>
      <c r="Q247" s="110"/>
      <c r="R247" s="110"/>
      <c r="S247" s="110"/>
      <c r="T247" s="110"/>
      <c r="U247" s="110"/>
      <c r="V247" s="110"/>
      <c r="W247" s="110"/>
    </row>
    <row r="248" s="1" customFormat="1" ht="22.5" customHeight="1" spans="1:23">
      <c r="A248" s="141" t="s">
        <v>74</v>
      </c>
      <c r="B248" s="140" t="s">
        <v>459</v>
      </c>
      <c r="C248" s="140" t="s">
        <v>308</v>
      </c>
      <c r="D248" s="140" t="s">
        <v>131</v>
      </c>
      <c r="E248" s="140" t="s">
        <v>230</v>
      </c>
      <c r="F248" s="140" t="s">
        <v>373</v>
      </c>
      <c r="G248" s="140" t="s">
        <v>374</v>
      </c>
      <c r="H248" s="110">
        <v>150</v>
      </c>
      <c r="I248" s="110">
        <v>150</v>
      </c>
      <c r="J248" s="25"/>
      <c r="K248" s="25"/>
      <c r="L248" s="110">
        <v>150</v>
      </c>
      <c r="M248" s="25"/>
      <c r="N248" s="132"/>
      <c r="O248" s="132"/>
      <c r="P248" s="132"/>
      <c r="Q248" s="110"/>
      <c r="R248" s="110"/>
      <c r="S248" s="110"/>
      <c r="T248" s="110"/>
      <c r="U248" s="110"/>
      <c r="V248" s="110"/>
      <c r="W248" s="110"/>
    </row>
    <row r="249" s="1" customFormat="1" ht="22.5" customHeight="1" spans="1:23">
      <c r="A249" s="141" t="s">
        <v>74</v>
      </c>
      <c r="B249" s="140" t="s">
        <v>459</v>
      </c>
      <c r="C249" s="140" t="s">
        <v>308</v>
      </c>
      <c r="D249" s="140" t="s">
        <v>131</v>
      </c>
      <c r="E249" s="140" t="s">
        <v>230</v>
      </c>
      <c r="F249" s="140" t="s">
        <v>309</v>
      </c>
      <c r="G249" s="140" t="s">
        <v>310</v>
      </c>
      <c r="H249" s="110">
        <v>14700</v>
      </c>
      <c r="I249" s="110">
        <v>14700</v>
      </c>
      <c r="J249" s="25"/>
      <c r="K249" s="25"/>
      <c r="L249" s="110">
        <v>14700</v>
      </c>
      <c r="M249" s="25"/>
      <c r="N249" s="132"/>
      <c r="O249" s="132"/>
      <c r="P249" s="132"/>
      <c r="Q249" s="110"/>
      <c r="R249" s="110"/>
      <c r="S249" s="110"/>
      <c r="T249" s="110"/>
      <c r="U249" s="110"/>
      <c r="V249" s="110"/>
      <c r="W249" s="110"/>
    </row>
    <row r="250" s="1" customFormat="1" ht="22.5" customHeight="1" spans="1:23">
      <c r="A250" s="141" t="s">
        <v>74</v>
      </c>
      <c r="B250" s="140" t="s">
        <v>459</v>
      </c>
      <c r="C250" s="140" t="s">
        <v>308</v>
      </c>
      <c r="D250" s="140" t="s">
        <v>131</v>
      </c>
      <c r="E250" s="140" t="s">
        <v>230</v>
      </c>
      <c r="F250" s="140" t="s">
        <v>313</v>
      </c>
      <c r="G250" s="140" t="s">
        <v>314</v>
      </c>
      <c r="H250" s="110">
        <v>19400</v>
      </c>
      <c r="I250" s="110">
        <v>19400</v>
      </c>
      <c r="J250" s="25"/>
      <c r="K250" s="25"/>
      <c r="L250" s="110">
        <v>19400</v>
      </c>
      <c r="M250" s="25"/>
      <c r="N250" s="132"/>
      <c r="O250" s="132"/>
      <c r="P250" s="132"/>
      <c r="Q250" s="110"/>
      <c r="R250" s="110"/>
      <c r="S250" s="110"/>
      <c r="T250" s="110"/>
      <c r="U250" s="110"/>
      <c r="V250" s="110"/>
      <c r="W250" s="110"/>
    </row>
    <row r="251" s="1" customFormat="1" ht="22.5" customHeight="1" spans="1:23">
      <c r="A251" s="141" t="s">
        <v>74</v>
      </c>
      <c r="B251" s="140" t="s">
        <v>460</v>
      </c>
      <c r="C251" s="140" t="s">
        <v>320</v>
      </c>
      <c r="D251" s="140" t="s">
        <v>204</v>
      </c>
      <c r="E251" s="140" t="s">
        <v>203</v>
      </c>
      <c r="F251" s="140" t="s">
        <v>323</v>
      </c>
      <c r="G251" s="140" t="s">
        <v>324</v>
      </c>
      <c r="H251" s="110">
        <v>16200</v>
      </c>
      <c r="I251" s="110">
        <v>16200</v>
      </c>
      <c r="J251" s="25"/>
      <c r="K251" s="25"/>
      <c r="L251" s="110">
        <v>16200</v>
      </c>
      <c r="M251" s="25"/>
      <c r="N251" s="132"/>
      <c r="O251" s="132"/>
      <c r="P251" s="132"/>
      <c r="Q251" s="110"/>
      <c r="R251" s="110"/>
      <c r="S251" s="110"/>
      <c r="T251" s="110"/>
      <c r="U251" s="110"/>
      <c r="V251" s="110"/>
      <c r="W251" s="110"/>
    </row>
    <row r="252" s="1" customFormat="1" ht="22.5" customHeight="1" spans="1:23">
      <c r="A252" s="141" t="s">
        <v>74</v>
      </c>
      <c r="B252" s="140" t="s">
        <v>461</v>
      </c>
      <c r="C252" s="140" t="s">
        <v>326</v>
      </c>
      <c r="D252" s="140" t="s">
        <v>131</v>
      </c>
      <c r="E252" s="140" t="s">
        <v>230</v>
      </c>
      <c r="F252" s="140" t="s">
        <v>327</v>
      </c>
      <c r="G252" s="140" t="s">
        <v>326</v>
      </c>
      <c r="H252" s="110">
        <v>27339.36</v>
      </c>
      <c r="I252" s="110">
        <v>27339.36</v>
      </c>
      <c r="J252" s="25"/>
      <c r="K252" s="25"/>
      <c r="L252" s="110">
        <v>27339.36</v>
      </c>
      <c r="M252" s="25"/>
      <c r="N252" s="132"/>
      <c r="O252" s="132"/>
      <c r="P252" s="132"/>
      <c r="Q252" s="110"/>
      <c r="R252" s="110"/>
      <c r="S252" s="110"/>
      <c r="T252" s="110"/>
      <c r="U252" s="110"/>
      <c r="V252" s="110"/>
      <c r="W252" s="110"/>
    </row>
    <row r="253" s="1" customFormat="1" ht="22.5" customHeight="1" spans="1:23">
      <c r="A253" s="141" t="s">
        <v>74</v>
      </c>
      <c r="B253" s="140" t="s">
        <v>459</v>
      </c>
      <c r="C253" s="140" t="s">
        <v>308</v>
      </c>
      <c r="D253" s="140" t="s">
        <v>131</v>
      </c>
      <c r="E253" s="140" t="s">
        <v>230</v>
      </c>
      <c r="F253" s="140" t="s">
        <v>328</v>
      </c>
      <c r="G253" s="140" t="s">
        <v>329</v>
      </c>
      <c r="H253" s="110">
        <v>1350</v>
      </c>
      <c r="I253" s="110">
        <v>1350</v>
      </c>
      <c r="J253" s="25"/>
      <c r="K253" s="25"/>
      <c r="L253" s="110">
        <v>1350</v>
      </c>
      <c r="M253" s="25"/>
      <c r="N253" s="132"/>
      <c r="O253" s="132"/>
      <c r="P253" s="132"/>
      <c r="Q253" s="110"/>
      <c r="R253" s="110"/>
      <c r="S253" s="110"/>
      <c r="T253" s="110"/>
      <c r="U253" s="110"/>
      <c r="V253" s="110"/>
      <c r="W253" s="110"/>
    </row>
    <row r="254" s="1" customFormat="1" ht="22.5" customHeight="1" spans="1:23">
      <c r="A254" s="141" t="s">
        <v>74</v>
      </c>
      <c r="B254" s="140" t="s">
        <v>462</v>
      </c>
      <c r="C254" s="140" t="s">
        <v>331</v>
      </c>
      <c r="D254" s="140" t="s">
        <v>131</v>
      </c>
      <c r="E254" s="140" t="s">
        <v>230</v>
      </c>
      <c r="F254" s="140" t="s">
        <v>328</v>
      </c>
      <c r="G254" s="140" t="s">
        <v>329</v>
      </c>
      <c r="H254" s="110">
        <v>22500</v>
      </c>
      <c r="I254" s="110">
        <v>22500</v>
      </c>
      <c r="J254" s="25"/>
      <c r="K254" s="25"/>
      <c r="L254" s="110">
        <v>22500</v>
      </c>
      <c r="M254" s="25"/>
      <c r="N254" s="132"/>
      <c r="O254" s="132"/>
      <c r="P254" s="132"/>
      <c r="Q254" s="110"/>
      <c r="R254" s="110"/>
      <c r="S254" s="110"/>
      <c r="T254" s="110"/>
      <c r="U254" s="110"/>
      <c r="V254" s="110"/>
      <c r="W254" s="110"/>
    </row>
    <row r="255" s="1" customFormat="1" ht="22.5" customHeight="1" spans="1:23">
      <c r="A255" s="141" t="s">
        <v>74</v>
      </c>
      <c r="B255" s="140" t="s">
        <v>463</v>
      </c>
      <c r="C255" s="140" t="s">
        <v>333</v>
      </c>
      <c r="D255" s="140" t="s">
        <v>131</v>
      </c>
      <c r="E255" s="140" t="s">
        <v>230</v>
      </c>
      <c r="F255" s="140" t="s">
        <v>334</v>
      </c>
      <c r="G255" s="140" t="s">
        <v>333</v>
      </c>
      <c r="H255" s="110">
        <v>25000</v>
      </c>
      <c r="I255" s="110">
        <v>25000</v>
      </c>
      <c r="J255" s="25"/>
      <c r="K255" s="25"/>
      <c r="L255" s="110">
        <v>25000</v>
      </c>
      <c r="M255" s="25"/>
      <c r="N255" s="132"/>
      <c r="O255" s="132"/>
      <c r="P255" s="132"/>
      <c r="Q255" s="110"/>
      <c r="R255" s="110"/>
      <c r="S255" s="110"/>
      <c r="T255" s="110"/>
      <c r="U255" s="110"/>
      <c r="V255" s="110"/>
      <c r="W255" s="110"/>
    </row>
    <row r="256" s="1" customFormat="1" ht="22.5" customHeight="1" spans="1:23">
      <c r="A256" s="141" t="s">
        <v>74</v>
      </c>
      <c r="B256" s="140" t="s">
        <v>459</v>
      </c>
      <c r="C256" s="140" t="s">
        <v>308</v>
      </c>
      <c r="D256" s="140" t="s">
        <v>112</v>
      </c>
      <c r="E256" s="140" t="s">
        <v>211</v>
      </c>
      <c r="F256" s="140" t="s">
        <v>339</v>
      </c>
      <c r="G256" s="140" t="s">
        <v>340</v>
      </c>
      <c r="H256" s="110">
        <v>4800</v>
      </c>
      <c r="I256" s="110">
        <v>4800</v>
      </c>
      <c r="J256" s="25"/>
      <c r="K256" s="25"/>
      <c r="L256" s="110">
        <v>4800</v>
      </c>
      <c r="M256" s="25"/>
      <c r="N256" s="132"/>
      <c r="O256" s="132"/>
      <c r="P256" s="132"/>
      <c r="Q256" s="110"/>
      <c r="R256" s="110"/>
      <c r="S256" s="110"/>
      <c r="T256" s="110"/>
      <c r="U256" s="110"/>
      <c r="V256" s="110"/>
      <c r="W256" s="110"/>
    </row>
    <row r="257" s="1" customFormat="1" ht="22.5" customHeight="1" spans="1:23">
      <c r="A257" s="134" t="s">
        <v>151</v>
      </c>
      <c r="B257" s="144"/>
      <c r="C257" s="144"/>
      <c r="D257" s="144"/>
      <c r="E257" s="144"/>
      <c r="F257" s="144"/>
      <c r="G257" s="145"/>
      <c r="H257" s="110">
        <v>395900745.38</v>
      </c>
      <c r="I257" s="110">
        <v>186239900.48</v>
      </c>
      <c r="J257" s="110"/>
      <c r="K257" s="143"/>
      <c r="L257" s="110">
        <v>186239900.48</v>
      </c>
      <c r="M257" s="143"/>
      <c r="N257" s="132"/>
      <c r="O257" s="132"/>
      <c r="P257" s="132"/>
      <c r="Q257" s="110"/>
      <c r="R257" s="110">
        <v>209660844.9</v>
      </c>
      <c r="S257" s="110">
        <v>209660844.9</v>
      </c>
      <c r="T257" s="110"/>
      <c r="U257" s="110"/>
      <c r="V257" s="110"/>
      <c r="W257" s="110"/>
    </row>
  </sheetData>
  <mergeCells count="30">
    <mergeCell ref="A3:W3"/>
    <mergeCell ref="A4:G4"/>
    <mergeCell ref="H5:W5"/>
    <mergeCell ref="I6:M6"/>
    <mergeCell ref="N6:P6"/>
    <mergeCell ref="R6:W6"/>
    <mergeCell ref="A257:G257"/>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76"/>
  <sheetViews>
    <sheetView showZeros="0" workbookViewId="0">
      <pane ySplit="1" topLeftCell="A2" activePane="bottomLeft" state="frozen"/>
      <selection/>
      <selection pane="bottomLeft" activeCell="D11" sqref="D11"/>
    </sheetView>
  </sheetViews>
  <sheetFormatPr defaultColWidth="9.13888888888889" defaultRowHeight="14.25" customHeight="1"/>
  <cols>
    <col min="1" max="1" width="14.5740740740741" customWidth="1"/>
    <col min="2" max="2" width="21.0277777777778" customWidth="1"/>
    <col min="3" max="3" width="31.3148148148148" customWidth="1"/>
    <col min="4" max="4" width="23.8518518518519" customWidth="1"/>
    <col min="5" max="5" width="15.6018518518519" customWidth="1"/>
    <col min="6" max="6" width="19.7407407407407" customWidth="1"/>
    <col min="7" max="7" width="14.8796296296296" customWidth="1"/>
    <col min="8" max="8" width="19.7407407407407" customWidth="1"/>
    <col min="9" max="16" width="14.1759259259259" customWidth="1"/>
    <col min="17" max="17" width="13.6018518518519" customWidth="1"/>
    <col min="18" max="23" width="15.1759259259259" customWidth="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5:23">
      <c r="E2" s="3"/>
      <c r="F2" s="3"/>
      <c r="G2" s="3"/>
      <c r="H2" s="3"/>
      <c r="U2" s="133"/>
      <c r="W2" s="58" t="s">
        <v>464</v>
      </c>
    </row>
    <row r="3" ht="27.75" customHeight="1" spans="1:23">
      <c r="A3" s="29" t="s">
        <v>465</v>
      </c>
      <c r="B3" s="29"/>
      <c r="C3" s="29"/>
      <c r="D3" s="29"/>
      <c r="E3" s="29"/>
      <c r="F3" s="29"/>
      <c r="G3" s="29"/>
      <c r="H3" s="29"/>
      <c r="I3" s="29"/>
      <c r="J3" s="29"/>
      <c r="K3" s="29"/>
      <c r="L3" s="29"/>
      <c r="M3" s="29"/>
      <c r="N3" s="29"/>
      <c r="O3" s="29"/>
      <c r="P3" s="29"/>
      <c r="Q3" s="29"/>
      <c r="R3" s="29"/>
      <c r="S3" s="29"/>
      <c r="T3" s="29"/>
      <c r="U3" s="29"/>
      <c r="V3" s="29"/>
      <c r="W3" s="29"/>
    </row>
    <row r="4" ht="13.5" customHeight="1" spans="1:23">
      <c r="A4" s="6" t="str">
        <f>"单位名称："&amp;"迪庆藏族自治州卫生健康委员会"</f>
        <v>单位名称：迪庆藏族自治州卫生健康委员会</v>
      </c>
      <c r="B4" s="127" t="str">
        <f t="shared" ref="A4:B4" si="0">"单位名称："&amp;"绩效评价中心"</f>
        <v>单位名称：绩效评价中心</v>
      </c>
      <c r="C4" s="127"/>
      <c r="D4" s="127"/>
      <c r="E4" s="127"/>
      <c r="F4" s="127"/>
      <c r="G4" s="127"/>
      <c r="H4" s="127"/>
      <c r="I4" s="127"/>
      <c r="J4" s="8"/>
      <c r="K4" s="8"/>
      <c r="L4" s="8"/>
      <c r="M4" s="8"/>
      <c r="N4" s="8"/>
      <c r="O4" s="8"/>
      <c r="P4" s="8"/>
      <c r="Q4" s="8"/>
      <c r="U4" s="133"/>
      <c r="W4" s="115" t="s">
        <v>255</v>
      </c>
    </row>
    <row r="5" ht="21.75" customHeight="1" spans="1:23">
      <c r="A5" s="10" t="s">
        <v>466</v>
      </c>
      <c r="B5" s="10" t="s">
        <v>265</v>
      </c>
      <c r="C5" s="10" t="s">
        <v>266</v>
      </c>
      <c r="D5" s="10" t="s">
        <v>467</v>
      </c>
      <c r="E5" s="11" t="s">
        <v>267</v>
      </c>
      <c r="F5" s="11" t="s">
        <v>268</v>
      </c>
      <c r="G5" s="11" t="s">
        <v>269</v>
      </c>
      <c r="H5" s="11" t="s">
        <v>270</v>
      </c>
      <c r="I5" s="64" t="s">
        <v>57</v>
      </c>
      <c r="J5" s="64" t="s">
        <v>468</v>
      </c>
      <c r="K5" s="64"/>
      <c r="L5" s="64"/>
      <c r="M5" s="64"/>
      <c r="N5" s="130" t="s">
        <v>272</v>
      </c>
      <c r="O5" s="130"/>
      <c r="P5" s="130"/>
      <c r="Q5" s="11" t="s">
        <v>63</v>
      </c>
      <c r="R5" s="12" t="s">
        <v>92</v>
      </c>
      <c r="S5" s="13"/>
      <c r="T5" s="13"/>
      <c r="U5" s="13"/>
      <c r="V5" s="13"/>
      <c r="W5" s="14"/>
    </row>
    <row r="6" ht="21.75" customHeight="1" spans="1:23">
      <c r="A6" s="15"/>
      <c r="B6" s="15"/>
      <c r="C6" s="15"/>
      <c r="D6" s="15"/>
      <c r="E6" s="16"/>
      <c r="F6" s="16"/>
      <c r="G6" s="16"/>
      <c r="H6" s="16"/>
      <c r="I6" s="64"/>
      <c r="J6" s="49" t="s">
        <v>60</v>
      </c>
      <c r="K6" s="49"/>
      <c r="L6" s="49" t="s">
        <v>61</v>
      </c>
      <c r="M6" s="49" t="s">
        <v>62</v>
      </c>
      <c r="N6" s="131" t="s">
        <v>60</v>
      </c>
      <c r="O6" s="131" t="s">
        <v>61</v>
      </c>
      <c r="P6" s="131" t="s">
        <v>62</v>
      </c>
      <c r="Q6" s="16"/>
      <c r="R6" s="11" t="s">
        <v>59</v>
      </c>
      <c r="S6" s="11" t="s">
        <v>70</v>
      </c>
      <c r="T6" s="11" t="s">
        <v>278</v>
      </c>
      <c r="U6" s="11" t="s">
        <v>66</v>
      </c>
      <c r="V6" s="11" t="s">
        <v>67</v>
      </c>
      <c r="W6" s="11" t="s">
        <v>68</v>
      </c>
    </row>
    <row r="7" ht="40.5" customHeight="1" spans="1:23">
      <c r="A7" s="18"/>
      <c r="B7" s="18"/>
      <c r="C7" s="18"/>
      <c r="D7" s="18"/>
      <c r="E7" s="19"/>
      <c r="F7" s="19"/>
      <c r="G7" s="19"/>
      <c r="H7" s="19"/>
      <c r="I7" s="64"/>
      <c r="J7" s="49" t="s">
        <v>59</v>
      </c>
      <c r="K7" s="49" t="s">
        <v>469</v>
      </c>
      <c r="L7" s="49"/>
      <c r="M7" s="49"/>
      <c r="N7" s="19"/>
      <c r="O7" s="19"/>
      <c r="P7" s="19"/>
      <c r="Q7" s="19"/>
      <c r="R7" s="19"/>
      <c r="S7" s="19"/>
      <c r="T7" s="19"/>
      <c r="U7" s="20"/>
      <c r="V7" s="19"/>
      <c r="W7" s="19"/>
    </row>
    <row r="8" ht="15" customHeight="1" spans="1:23">
      <c r="A8" s="21">
        <v>1</v>
      </c>
      <c r="B8" s="21">
        <v>2</v>
      </c>
      <c r="C8" s="21">
        <v>3</v>
      </c>
      <c r="D8" s="21">
        <v>4</v>
      </c>
      <c r="E8" s="21">
        <v>5</v>
      </c>
      <c r="F8" s="21">
        <v>6</v>
      </c>
      <c r="G8" s="21">
        <v>7</v>
      </c>
      <c r="H8" s="21">
        <v>8</v>
      </c>
      <c r="I8" s="21">
        <v>9</v>
      </c>
      <c r="J8" s="21">
        <v>10</v>
      </c>
      <c r="K8" s="21">
        <v>11</v>
      </c>
      <c r="L8" s="21">
        <v>12</v>
      </c>
      <c r="M8" s="21">
        <v>13</v>
      </c>
      <c r="N8" s="21">
        <v>14</v>
      </c>
      <c r="O8" s="21">
        <v>15</v>
      </c>
      <c r="P8" s="21">
        <v>16</v>
      </c>
      <c r="Q8" s="21">
        <v>17</v>
      </c>
      <c r="R8" s="21">
        <v>18</v>
      </c>
      <c r="S8" s="21">
        <v>19</v>
      </c>
      <c r="T8" s="21">
        <v>20</v>
      </c>
      <c r="U8" s="21">
        <v>21</v>
      </c>
      <c r="V8" s="21">
        <v>22</v>
      </c>
      <c r="W8" s="21">
        <v>23</v>
      </c>
    </row>
    <row r="9" s="1" customFormat="1" ht="22.5" customHeight="1" spans="1:23">
      <c r="A9" s="128" t="s">
        <v>470</v>
      </c>
      <c r="B9" s="128"/>
      <c r="C9" s="128"/>
      <c r="D9" s="129"/>
      <c r="E9" s="129"/>
      <c r="F9" s="129"/>
      <c r="G9" s="129"/>
      <c r="H9" s="129"/>
      <c r="I9" s="24">
        <v>92847.21</v>
      </c>
      <c r="J9" s="24"/>
      <c r="K9" s="24"/>
      <c r="L9" s="24"/>
      <c r="M9" s="24"/>
      <c r="N9" s="132">
        <v>92847.21</v>
      </c>
      <c r="O9" s="132"/>
      <c r="P9" s="132"/>
      <c r="Q9" s="24"/>
      <c r="R9" s="24"/>
      <c r="S9" s="24"/>
      <c r="T9" s="24"/>
      <c r="U9" s="110"/>
      <c r="V9" s="24"/>
      <c r="W9" s="24"/>
    </row>
    <row r="10" s="1" customFormat="1" ht="22.5" customHeight="1" spans="1:23">
      <c r="A10" s="129" t="s">
        <v>471</v>
      </c>
      <c r="B10" s="129" t="s">
        <v>472</v>
      </c>
      <c r="C10" s="22" t="s">
        <v>470</v>
      </c>
      <c r="D10" s="129" t="s">
        <v>72</v>
      </c>
      <c r="E10" s="129" t="s">
        <v>119</v>
      </c>
      <c r="F10" s="129" t="s">
        <v>216</v>
      </c>
      <c r="G10" s="129" t="s">
        <v>315</v>
      </c>
      <c r="H10" s="129" t="s">
        <v>316</v>
      </c>
      <c r="I10" s="24">
        <v>7098.71</v>
      </c>
      <c r="J10" s="24"/>
      <c r="K10" s="24"/>
      <c r="L10" s="24"/>
      <c r="M10" s="24"/>
      <c r="N10" s="132">
        <v>7098.71</v>
      </c>
      <c r="O10" s="132"/>
      <c r="P10" s="132"/>
      <c r="Q10" s="24"/>
      <c r="R10" s="24"/>
      <c r="S10" s="24"/>
      <c r="T10" s="24"/>
      <c r="U10" s="110"/>
      <c r="V10" s="24"/>
      <c r="W10" s="24"/>
    </row>
    <row r="11" s="1" customFormat="1" ht="22.5" customHeight="1" spans="1:23">
      <c r="A11" s="129" t="s">
        <v>471</v>
      </c>
      <c r="B11" s="129" t="s">
        <v>472</v>
      </c>
      <c r="C11" s="22" t="s">
        <v>470</v>
      </c>
      <c r="D11" s="129" t="s">
        <v>72</v>
      </c>
      <c r="E11" s="129" t="s">
        <v>119</v>
      </c>
      <c r="F11" s="129" t="s">
        <v>216</v>
      </c>
      <c r="G11" s="129" t="s">
        <v>473</v>
      </c>
      <c r="H11" s="129" t="s">
        <v>474</v>
      </c>
      <c r="I11" s="24">
        <v>39</v>
      </c>
      <c r="J11" s="24"/>
      <c r="K11" s="24"/>
      <c r="L11" s="24"/>
      <c r="M11" s="24"/>
      <c r="N11" s="132">
        <v>39</v>
      </c>
      <c r="O11" s="132"/>
      <c r="P11" s="132"/>
      <c r="Q11" s="24"/>
      <c r="R11" s="24"/>
      <c r="S11" s="24"/>
      <c r="T11" s="24"/>
      <c r="U11" s="110"/>
      <c r="V11" s="24"/>
      <c r="W11" s="24"/>
    </row>
    <row r="12" s="1" customFormat="1" ht="22.5" customHeight="1" spans="1:23">
      <c r="A12" s="129" t="s">
        <v>471</v>
      </c>
      <c r="B12" s="129" t="s">
        <v>472</v>
      </c>
      <c r="C12" s="22" t="s">
        <v>470</v>
      </c>
      <c r="D12" s="129" t="s">
        <v>72</v>
      </c>
      <c r="E12" s="129" t="s">
        <v>119</v>
      </c>
      <c r="F12" s="129" t="s">
        <v>216</v>
      </c>
      <c r="G12" s="129" t="s">
        <v>417</v>
      </c>
      <c r="H12" s="129" t="s">
        <v>418</v>
      </c>
      <c r="I12" s="24">
        <v>69810</v>
      </c>
      <c r="J12" s="24"/>
      <c r="K12" s="24"/>
      <c r="L12" s="24"/>
      <c r="M12" s="24"/>
      <c r="N12" s="132">
        <v>69810</v>
      </c>
      <c r="O12" s="132"/>
      <c r="P12" s="132"/>
      <c r="Q12" s="24"/>
      <c r="R12" s="24"/>
      <c r="S12" s="24"/>
      <c r="T12" s="24"/>
      <c r="U12" s="110"/>
      <c r="V12" s="24"/>
      <c r="W12" s="24"/>
    </row>
    <row r="13" s="1" customFormat="1" ht="22.5" customHeight="1" spans="1:23">
      <c r="A13" s="129" t="s">
        <v>471</v>
      </c>
      <c r="B13" s="129" t="s">
        <v>472</v>
      </c>
      <c r="C13" s="22" t="s">
        <v>470</v>
      </c>
      <c r="D13" s="129" t="s">
        <v>72</v>
      </c>
      <c r="E13" s="129" t="s">
        <v>119</v>
      </c>
      <c r="F13" s="129" t="s">
        <v>216</v>
      </c>
      <c r="G13" s="129" t="s">
        <v>377</v>
      </c>
      <c r="H13" s="129" t="s">
        <v>378</v>
      </c>
      <c r="I13" s="24">
        <v>13716</v>
      </c>
      <c r="J13" s="24"/>
      <c r="K13" s="24"/>
      <c r="L13" s="24"/>
      <c r="M13" s="24"/>
      <c r="N13" s="132">
        <v>13716</v>
      </c>
      <c r="O13" s="132"/>
      <c r="P13" s="132"/>
      <c r="Q13" s="24"/>
      <c r="R13" s="24"/>
      <c r="S13" s="24"/>
      <c r="T13" s="24"/>
      <c r="U13" s="110"/>
      <c r="V13" s="24"/>
      <c r="W13" s="24"/>
    </row>
    <row r="14" s="1" customFormat="1" ht="22.5" customHeight="1" spans="1:23">
      <c r="A14" s="129" t="s">
        <v>471</v>
      </c>
      <c r="B14" s="129" t="s">
        <v>472</v>
      </c>
      <c r="C14" s="22" t="s">
        <v>470</v>
      </c>
      <c r="D14" s="129" t="s">
        <v>72</v>
      </c>
      <c r="E14" s="129" t="s">
        <v>119</v>
      </c>
      <c r="F14" s="129" t="s">
        <v>216</v>
      </c>
      <c r="G14" s="129" t="s">
        <v>334</v>
      </c>
      <c r="H14" s="129" t="s">
        <v>333</v>
      </c>
      <c r="I14" s="24">
        <v>2083.5</v>
      </c>
      <c r="J14" s="24"/>
      <c r="K14" s="24"/>
      <c r="L14" s="24"/>
      <c r="M14" s="24"/>
      <c r="N14" s="132">
        <v>2083.5</v>
      </c>
      <c r="O14" s="132"/>
      <c r="P14" s="132"/>
      <c r="Q14" s="24"/>
      <c r="R14" s="24"/>
      <c r="S14" s="24"/>
      <c r="T14" s="24"/>
      <c r="U14" s="110"/>
      <c r="V14" s="24"/>
      <c r="W14" s="24"/>
    </row>
    <row r="15" s="1" customFormat="1" ht="22.5" customHeight="1" spans="1:23">
      <c r="A15" s="129" t="s">
        <v>471</v>
      </c>
      <c r="B15" s="129" t="s">
        <v>472</v>
      </c>
      <c r="C15" s="22" t="s">
        <v>470</v>
      </c>
      <c r="D15" s="129" t="s">
        <v>72</v>
      </c>
      <c r="E15" s="129" t="s">
        <v>119</v>
      </c>
      <c r="F15" s="129" t="s">
        <v>216</v>
      </c>
      <c r="G15" s="129" t="s">
        <v>317</v>
      </c>
      <c r="H15" s="129" t="s">
        <v>318</v>
      </c>
      <c r="I15" s="24">
        <v>100</v>
      </c>
      <c r="J15" s="24"/>
      <c r="K15" s="24"/>
      <c r="L15" s="24"/>
      <c r="M15" s="24"/>
      <c r="N15" s="132">
        <v>100</v>
      </c>
      <c r="O15" s="132"/>
      <c r="P15" s="132"/>
      <c r="Q15" s="24"/>
      <c r="R15" s="24"/>
      <c r="S15" s="24"/>
      <c r="T15" s="24"/>
      <c r="U15" s="110"/>
      <c r="V15" s="24"/>
      <c r="W15" s="24"/>
    </row>
    <row r="16" s="1" customFormat="1" ht="22.5" customHeight="1" spans="1:23">
      <c r="A16" s="128" t="s">
        <v>475</v>
      </c>
      <c r="B16" s="25"/>
      <c r="C16" s="25"/>
      <c r="D16" s="25"/>
      <c r="E16" s="25"/>
      <c r="F16" s="25"/>
      <c r="G16" s="25"/>
      <c r="H16" s="25"/>
      <c r="I16" s="24">
        <v>10000</v>
      </c>
      <c r="J16" s="24"/>
      <c r="K16" s="24"/>
      <c r="L16" s="24"/>
      <c r="M16" s="24"/>
      <c r="N16" s="132">
        <v>10000</v>
      </c>
      <c r="O16" s="132"/>
      <c r="P16" s="132"/>
      <c r="Q16" s="24"/>
      <c r="R16" s="24"/>
      <c r="S16" s="24"/>
      <c r="T16" s="24"/>
      <c r="U16" s="110"/>
      <c r="V16" s="24"/>
      <c r="W16" s="24"/>
    </row>
    <row r="17" s="1" customFormat="1" ht="22.5" customHeight="1" spans="1:23">
      <c r="A17" s="129" t="s">
        <v>476</v>
      </c>
      <c r="B17" s="129" t="s">
        <v>477</v>
      </c>
      <c r="C17" s="22" t="s">
        <v>475</v>
      </c>
      <c r="D17" s="129" t="s">
        <v>72</v>
      </c>
      <c r="E17" s="129" t="s">
        <v>128</v>
      </c>
      <c r="F17" s="129" t="s">
        <v>227</v>
      </c>
      <c r="G17" s="129" t="s">
        <v>417</v>
      </c>
      <c r="H17" s="129" t="s">
        <v>418</v>
      </c>
      <c r="I17" s="24">
        <v>10000</v>
      </c>
      <c r="J17" s="24"/>
      <c r="K17" s="24"/>
      <c r="L17" s="24"/>
      <c r="M17" s="24"/>
      <c r="N17" s="132">
        <v>10000</v>
      </c>
      <c r="O17" s="132"/>
      <c r="P17" s="132"/>
      <c r="Q17" s="24"/>
      <c r="R17" s="24"/>
      <c r="S17" s="24"/>
      <c r="T17" s="24"/>
      <c r="U17" s="110"/>
      <c r="V17" s="24"/>
      <c r="W17" s="24"/>
    </row>
    <row r="18" s="1" customFormat="1" ht="22.5" customHeight="1" spans="1:23">
      <c r="A18" s="128" t="s">
        <v>478</v>
      </c>
      <c r="B18" s="25"/>
      <c r="C18" s="25"/>
      <c r="D18" s="25"/>
      <c r="E18" s="25"/>
      <c r="F18" s="25"/>
      <c r="G18" s="25"/>
      <c r="H18" s="25"/>
      <c r="I18" s="24">
        <v>5338</v>
      </c>
      <c r="J18" s="24"/>
      <c r="K18" s="24"/>
      <c r="L18" s="24"/>
      <c r="M18" s="24"/>
      <c r="N18" s="132">
        <v>5338</v>
      </c>
      <c r="O18" s="132"/>
      <c r="P18" s="132"/>
      <c r="Q18" s="24"/>
      <c r="R18" s="24"/>
      <c r="S18" s="24"/>
      <c r="T18" s="24"/>
      <c r="U18" s="110"/>
      <c r="V18" s="24"/>
      <c r="W18" s="24"/>
    </row>
    <row r="19" s="1" customFormat="1" ht="22.5" customHeight="1" spans="1:23">
      <c r="A19" s="129" t="s">
        <v>476</v>
      </c>
      <c r="B19" s="129" t="s">
        <v>479</v>
      </c>
      <c r="C19" s="22" t="s">
        <v>478</v>
      </c>
      <c r="D19" s="129" t="s">
        <v>72</v>
      </c>
      <c r="E19" s="129" t="s">
        <v>128</v>
      </c>
      <c r="F19" s="129" t="s">
        <v>227</v>
      </c>
      <c r="G19" s="129" t="s">
        <v>417</v>
      </c>
      <c r="H19" s="129" t="s">
        <v>418</v>
      </c>
      <c r="I19" s="24">
        <v>5338</v>
      </c>
      <c r="J19" s="24"/>
      <c r="K19" s="24"/>
      <c r="L19" s="24"/>
      <c r="M19" s="24"/>
      <c r="N19" s="132">
        <v>5338</v>
      </c>
      <c r="O19" s="132"/>
      <c r="P19" s="132"/>
      <c r="Q19" s="24"/>
      <c r="R19" s="24"/>
      <c r="S19" s="24"/>
      <c r="T19" s="24"/>
      <c r="U19" s="110"/>
      <c r="V19" s="24"/>
      <c r="W19" s="24"/>
    </row>
    <row r="20" s="1" customFormat="1" ht="22.5" customHeight="1" spans="1:23">
      <c r="A20" s="128" t="s">
        <v>480</v>
      </c>
      <c r="B20" s="25"/>
      <c r="C20" s="25"/>
      <c r="D20" s="25"/>
      <c r="E20" s="25"/>
      <c r="F20" s="25"/>
      <c r="G20" s="25"/>
      <c r="H20" s="25"/>
      <c r="I20" s="24">
        <v>900000</v>
      </c>
      <c r="J20" s="24"/>
      <c r="K20" s="24"/>
      <c r="L20" s="24"/>
      <c r="M20" s="24"/>
      <c r="N20" s="132">
        <v>900000</v>
      </c>
      <c r="O20" s="132"/>
      <c r="P20" s="132"/>
      <c r="Q20" s="24"/>
      <c r="R20" s="24"/>
      <c r="S20" s="24"/>
      <c r="T20" s="24"/>
      <c r="U20" s="110"/>
      <c r="V20" s="24"/>
      <c r="W20" s="24"/>
    </row>
    <row r="21" s="1" customFormat="1" ht="22.5" customHeight="1" spans="1:23">
      <c r="A21" s="129" t="s">
        <v>476</v>
      </c>
      <c r="B21" s="129" t="s">
        <v>481</v>
      </c>
      <c r="C21" s="22" t="s">
        <v>480</v>
      </c>
      <c r="D21" s="129" t="s">
        <v>72</v>
      </c>
      <c r="E21" s="129" t="s">
        <v>128</v>
      </c>
      <c r="F21" s="129" t="s">
        <v>227</v>
      </c>
      <c r="G21" s="129" t="s">
        <v>313</v>
      </c>
      <c r="H21" s="129" t="s">
        <v>314</v>
      </c>
      <c r="I21" s="24">
        <v>900000</v>
      </c>
      <c r="J21" s="24"/>
      <c r="K21" s="24"/>
      <c r="L21" s="24"/>
      <c r="M21" s="24"/>
      <c r="N21" s="132">
        <v>900000</v>
      </c>
      <c r="O21" s="132"/>
      <c r="P21" s="132"/>
      <c r="Q21" s="24"/>
      <c r="R21" s="24"/>
      <c r="S21" s="24"/>
      <c r="T21" s="24"/>
      <c r="U21" s="110"/>
      <c r="V21" s="24"/>
      <c r="W21" s="24"/>
    </row>
    <row r="22" s="1" customFormat="1" ht="22.5" customHeight="1" spans="1:23">
      <c r="A22" s="128" t="s">
        <v>482</v>
      </c>
      <c r="B22" s="25"/>
      <c r="C22" s="25"/>
      <c r="D22" s="25"/>
      <c r="E22" s="25"/>
      <c r="F22" s="25"/>
      <c r="G22" s="25"/>
      <c r="H22" s="25"/>
      <c r="I22" s="24">
        <v>140000</v>
      </c>
      <c r="J22" s="24">
        <v>140000</v>
      </c>
      <c r="K22" s="24"/>
      <c r="L22" s="24"/>
      <c r="M22" s="24"/>
      <c r="N22" s="132"/>
      <c r="O22" s="132"/>
      <c r="P22" s="132"/>
      <c r="Q22" s="24"/>
      <c r="R22" s="24"/>
      <c r="S22" s="24"/>
      <c r="T22" s="24"/>
      <c r="U22" s="110"/>
      <c r="V22" s="24"/>
      <c r="W22" s="24"/>
    </row>
    <row r="23" s="1" customFormat="1" ht="22.5" customHeight="1" spans="1:23">
      <c r="A23" s="129" t="s">
        <v>483</v>
      </c>
      <c r="B23" s="129" t="s">
        <v>484</v>
      </c>
      <c r="C23" s="22" t="s">
        <v>482</v>
      </c>
      <c r="D23" s="129" t="s">
        <v>72</v>
      </c>
      <c r="E23" s="129" t="s">
        <v>129</v>
      </c>
      <c r="F23" s="129" t="s">
        <v>228</v>
      </c>
      <c r="G23" s="129" t="s">
        <v>414</v>
      </c>
      <c r="H23" s="129" t="s">
        <v>97</v>
      </c>
      <c r="I23" s="24">
        <v>50000</v>
      </c>
      <c r="J23" s="24">
        <v>50000</v>
      </c>
      <c r="K23" s="24"/>
      <c r="L23" s="24"/>
      <c r="M23" s="24"/>
      <c r="N23" s="132"/>
      <c r="O23" s="132"/>
      <c r="P23" s="132"/>
      <c r="Q23" s="24"/>
      <c r="R23" s="24"/>
      <c r="S23" s="24"/>
      <c r="T23" s="24"/>
      <c r="U23" s="110"/>
      <c r="V23" s="24"/>
      <c r="W23" s="24"/>
    </row>
    <row r="24" s="1" customFormat="1" ht="22.5" customHeight="1" spans="1:23">
      <c r="A24" s="129" t="s">
        <v>483</v>
      </c>
      <c r="B24" s="129" t="s">
        <v>484</v>
      </c>
      <c r="C24" s="22" t="s">
        <v>482</v>
      </c>
      <c r="D24" s="129" t="s">
        <v>72</v>
      </c>
      <c r="E24" s="129" t="s">
        <v>129</v>
      </c>
      <c r="F24" s="129" t="s">
        <v>228</v>
      </c>
      <c r="G24" s="129" t="s">
        <v>414</v>
      </c>
      <c r="H24" s="129" t="s">
        <v>97</v>
      </c>
      <c r="I24" s="24">
        <v>50000</v>
      </c>
      <c r="J24" s="24">
        <v>50000</v>
      </c>
      <c r="K24" s="24"/>
      <c r="L24" s="24"/>
      <c r="M24" s="24"/>
      <c r="N24" s="132"/>
      <c r="O24" s="132"/>
      <c r="P24" s="132"/>
      <c r="Q24" s="24"/>
      <c r="R24" s="24"/>
      <c r="S24" s="24"/>
      <c r="T24" s="24"/>
      <c r="U24" s="110"/>
      <c r="V24" s="24"/>
      <c r="W24" s="24"/>
    </row>
    <row r="25" s="1" customFormat="1" ht="22.5" customHeight="1" spans="1:23">
      <c r="A25" s="129" t="s">
        <v>483</v>
      </c>
      <c r="B25" s="129" t="s">
        <v>484</v>
      </c>
      <c r="C25" s="22" t="s">
        <v>482</v>
      </c>
      <c r="D25" s="129" t="s">
        <v>72</v>
      </c>
      <c r="E25" s="129" t="s">
        <v>129</v>
      </c>
      <c r="F25" s="129" t="s">
        <v>228</v>
      </c>
      <c r="G25" s="129" t="s">
        <v>414</v>
      </c>
      <c r="H25" s="129" t="s">
        <v>97</v>
      </c>
      <c r="I25" s="24">
        <v>40000</v>
      </c>
      <c r="J25" s="24">
        <v>40000</v>
      </c>
      <c r="K25" s="24"/>
      <c r="L25" s="24"/>
      <c r="M25" s="24"/>
      <c r="N25" s="132"/>
      <c r="O25" s="132"/>
      <c r="P25" s="132"/>
      <c r="Q25" s="24"/>
      <c r="R25" s="24"/>
      <c r="S25" s="24"/>
      <c r="T25" s="24"/>
      <c r="U25" s="110"/>
      <c r="V25" s="24"/>
      <c r="W25" s="24"/>
    </row>
    <row r="26" s="1" customFormat="1" ht="22.5" customHeight="1" spans="1:23">
      <c r="A26" s="128" t="s">
        <v>485</v>
      </c>
      <c r="B26" s="25"/>
      <c r="C26" s="25"/>
      <c r="D26" s="25"/>
      <c r="E26" s="25"/>
      <c r="F26" s="25"/>
      <c r="G26" s="25"/>
      <c r="H26" s="25"/>
      <c r="I26" s="24">
        <v>20800</v>
      </c>
      <c r="J26" s="24">
        <v>20800</v>
      </c>
      <c r="K26" s="24">
        <v>20800</v>
      </c>
      <c r="L26" s="24"/>
      <c r="M26" s="24"/>
      <c r="N26" s="132"/>
      <c r="O26" s="132"/>
      <c r="P26" s="132"/>
      <c r="Q26" s="24"/>
      <c r="R26" s="24"/>
      <c r="S26" s="24"/>
      <c r="T26" s="24"/>
      <c r="U26" s="110"/>
      <c r="V26" s="24"/>
      <c r="W26" s="24"/>
    </row>
    <row r="27" s="1" customFormat="1" ht="22.5" customHeight="1" spans="1:23">
      <c r="A27" s="129" t="s">
        <v>471</v>
      </c>
      <c r="B27" s="129" t="s">
        <v>486</v>
      </c>
      <c r="C27" s="22" t="s">
        <v>485</v>
      </c>
      <c r="D27" s="129" t="s">
        <v>72</v>
      </c>
      <c r="E27" s="129" t="s">
        <v>143</v>
      </c>
      <c r="F27" s="129" t="s">
        <v>247</v>
      </c>
      <c r="G27" s="129" t="s">
        <v>377</v>
      </c>
      <c r="H27" s="129" t="s">
        <v>378</v>
      </c>
      <c r="I27" s="24">
        <v>20800</v>
      </c>
      <c r="J27" s="24">
        <v>20800</v>
      </c>
      <c r="K27" s="24">
        <v>20800</v>
      </c>
      <c r="L27" s="24"/>
      <c r="M27" s="24"/>
      <c r="N27" s="132"/>
      <c r="O27" s="132"/>
      <c r="P27" s="132"/>
      <c r="Q27" s="24"/>
      <c r="R27" s="24"/>
      <c r="S27" s="24"/>
      <c r="T27" s="24"/>
      <c r="U27" s="110"/>
      <c r="V27" s="24"/>
      <c r="W27" s="24"/>
    </row>
    <row r="28" s="1" customFormat="1" ht="22.5" customHeight="1" spans="1:23">
      <c r="A28" s="128" t="s">
        <v>487</v>
      </c>
      <c r="B28" s="25"/>
      <c r="C28" s="25"/>
      <c r="D28" s="25"/>
      <c r="E28" s="25"/>
      <c r="F28" s="25"/>
      <c r="G28" s="25"/>
      <c r="H28" s="25"/>
      <c r="I28" s="24">
        <v>205000</v>
      </c>
      <c r="J28" s="24">
        <v>205000</v>
      </c>
      <c r="K28" s="24"/>
      <c r="L28" s="24"/>
      <c r="M28" s="24"/>
      <c r="N28" s="132"/>
      <c r="O28" s="132"/>
      <c r="P28" s="132"/>
      <c r="Q28" s="24"/>
      <c r="R28" s="24"/>
      <c r="S28" s="24"/>
      <c r="T28" s="24"/>
      <c r="U28" s="110"/>
      <c r="V28" s="24"/>
      <c r="W28" s="24"/>
    </row>
    <row r="29" s="1" customFormat="1" ht="22.5" customHeight="1" spans="1:23">
      <c r="A29" s="129" t="s">
        <v>471</v>
      </c>
      <c r="B29" s="129" t="s">
        <v>488</v>
      </c>
      <c r="C29" s="22" t="s">
        <v>487</v>
      </c>
      <c r="D29" s="129" t="s">
        <v>72</v>
      </c>
      <c r="E29" s="129" t="s">
        <v>224</v>
      </c>
      <c r="F29" s="129" t="s">
        <v>225</v>
      </c>
      <c r="G29" s="129" t="s">
        <v>414</v>
      </c>
      <c r="H29" s="129" t="s">
        <v>97</v>
      </c>
      <c r="I29" s="24">
        <v>65000</v>
      </c>
      <c r="J29" s="24">
        <v>65000</v>
      </c>
      <c r="K29" s="24"/>
      <c r="L29" s="24"/>
      <c r="M29" s="24"/>
      <c r="N29" s="132"/>
      <c r="O29" s="132"/>
      <c r="P29" s="132"/>
      <c r="Q29" s="24"/>
      <c r="R29" s="24"/>
      <c r="S29" s="24"/>
      <c r="T29" s="24"/>
      <c r="U29" s="110"/>
      <c r="V29" s="24"/>
      <c r="W29" s="24"/>
    </row>
    <row r="30" s="1" customFormat="1" ht="22.5" customHeight="1" spans="1:23">
      <c r="A30" s="129" t="s">
        <v>471</v>
      </c>
      <c r="B30" s="129" t="s">
        <v>488</v>
      </c>
      <c r="C30" s="22" t="s">
        <v>487</v>
      </c>
      <c r="D30" s="129" t="s">
        <v>72</v>
      </c>
      <c r="E30" s="129" t="s">
        <v>224</v>
      </c>
      <c r="F30" s="129" t="s">
        <v>225</v>
      </c>
      <c r="G30" s="129" t="s">
        <v>414</v>
      </c>
      <c r="H30" s="129" t="s">
        <v>97</v>
      </c>
      <c r="I30" s="24">
        <v>70000</v>
      </c>
      <c r="J30" s="24">
        <v>70000</v>
      </c>
      <c r="K30" s="24"/>
      <c r="L30" s="24"/>
      <c r="M30" s="24"/>
      <c r="N30" s="132"/>
      <c r="O30" s="132"/>
      <c r="P30" s="132"/>
      <c r="Q30" s="24"/>
      <c r="R30" s="24"/>
      <c r="S30" s="24"/>
      <c r="T30" s="24"/>
      <c r="U30" s="110"/>
      <c r="V30" s="24"/>
      <c r="W30" s="24"/>
    </row>
    <row r="31" s="1" customFormat="1" ht="22.5" customHeight="1" spans="1:23">
      <c r="A31" s="129" t="s">
        <v>471</v>
      </c>
      <c r="B31" s="129" t="s">
        <v>488</v>
      </c>
      <c r="C31" s="22" t="s">
        <v>487</v>
      </c>
      <c r="D31" s="129" t="s">
        <v>72</v>
      </c>
      <c r="E31" s="129" t="s">
        <v>224</v>
      </c>
      <c r="F31" s="129" t="s">
        <v>225</v>
      </c>
      <c r="G31" s="129" t="s">
        <v>414</v>
      </c>
      <c r="H31" s="129" t="s">
        <v>97</v>
      </c>
      <c r="I31" s="24">
        <v>70000</v>
      </c>
      <c r="J31" s="24">
        <v>70000</v>
      </c>
      <c r="K31" s="24"/>
      <c r="L31" s="24"/>
      <c r="M31" s="24"/>
      <c r="N31" s="132"/>
      <c r="O31" s="132"/>
      <c r="P31" s="132"/>
      <c r="Q31" s="24"/>
      <c r="R31" s="24"/>
      <c r="S31" s="24"/>
      <c r="T31" s="24"/>
      <c r="U31" s="110"/>
      <c r="V31" s="24"/>
      <c r="W31" s="24"/>
    </row>
    <row r="32" s="1" customFormat="1" ht="22.5" customHeight="1" spans="1:23">
      <c r="A32" s="128" t="s">
        <v>489</v>
      </c>
      <c r="B32" s="25"/>
      <c r="C32" s="25"/>
      <c r="D32" s="25"/>
      <c r="E32" s="25"/>
      <c r="F32" s="25"/>
      <c r="G32" s="25"/>
      <c r="H32" s="25"/>
      <c r="I32" s="24">
        <v>100000</v>
      </c>
      <c r="J32" s="24">
        <v>100000</v>
      </c>
      <c r="K32" s="24">
        <v>100000</v>
      </c>
      <c r="L32" s="24"/>
      <c r="M32" s="24"/>
      <c r="N32" s="132"/>
      <c r="O32" s="132"/>
      <c r="P32" s="132"/>
      <c r="Q32" s="24"/>
      <c r="R32" s="24"/>
      <c r="S32" s="24"/>
      <c r="T32" s="24"/>
      <c r="U32" s="110"/>
      <c r="V32" s="24"/>
      <c r="W32" s="24"/>
    </row>
    <row r="33" s="1" customFormat="1" ht="22.5" customHeight="1" spans="1:23">
      <c r="A33" s="129" t="s">
        <v>476</v>
      </c>
      <c r="B33" s="129" t="s">
        <v>490</v>
      </c>
      <c r="C33" s="22" t="s">
        <v>489</v>
      </c>
      <c r="D33" s="129" t="s">
        <v>72</v>
      </c>
      <c r="E33" s="129" t="s">
        <v>143</v>
      </c>
      <c r="F33" s="129" t="s">
        <v>247</v>
      </c>
      <c r="G33" s="129" t="s">
        <v>315</v>
      </c>
      <c r="H33" s="129" t="s">
        <v>316</v>
      </c>
      <c r="I33" s="24">
        <v>10000</v>
      </c>
      <c r="J33" s="24">
        <v>10000</v>
      </c>
      <c r="K33" s="24">
        <v>10000</v>
      </c>
      <c r="L33" s="24"/>
      <c r="M33" s="24"/>
      <c r="N33" s="132"/>
      <c r="O33" s="132"/>
      <c r="P33" s="132"/>
      <c r="Q33" s="24"/>
      <c r="R33" s="24"/>
      <c r="S33" s="24"/>
      <c r="T33" s="24"/>
      <c r="U33" s="110"/>
      <c r="V33" s="24"/>
      <c r="W33" s="24"/>
    </row>
    <row r="34" s="1" customFormat="1" ht="22.5" customHeight="1" spans="1:23">
      <c r="A34" s="129" t="s">
        <v>476</v>
      </c>
      <c r="B34" s="129" t="s">
        <v>490</v>
      </c>
      <c r="C34" s="22" t="s">
        <v>489</v>
      </c>
      <c r="D34" s="129" t="s">
        <v>72</v>
      </c>
      <c r="E34" s="129" t="s">
        <v>143</v>
      </c>
      <c r="F34" s="129" t="s">
        <v>247</v>
      </c>
      <c r="G34" s="129" t="s">
        <v>377</v>
      </c>
      <c r="H34" s="129" t="s">
        <v>378</v>
      </c>
      <c r="I34" s="24">
        <v>83000</v>
      </c>
      <c r="J34" s="24">
        <v>83000</v>
      </c>
      <c r="K34" s="24">
        <v>83000</v>
      </c>
      <c r="L34" s="24"/>
      <c r="M34" s="24"/>
      <c r="N34" s="132"/>
      <c r="O34" s="132"/>
      <c r="P34" s="132"/>
      <c r="Q34" s="24"/>
      <c r="R34" s="24"/>
      <c r="S34" s="24"/>
      <c r="T34" s="24"/>
      <c r="U34" s="110"/>
      <c r="V34" s="24"/>
      <c r="W34" s="24"/>
    </row>
    <row r="35" s="1" customFormat="1" ht="22.5" customHeight="1" spans="1:23">
      <c r="A35" s="129" t="s">
        <v>476</v>
      </c>
      <c r="B35" s="129" t="s">
        <v>490</v>
      </c>
      <c r="C35" s="22" t="s">
        <v>489</v>
      </c>
      <c r="D35" s="129" t="s">
        <v>72</v>
      </c>
      <c r="E35" s="129" t="s">
        <v>143</v>
      </c>
      <c r="F35" s="129" t="s">
        <v>247</v>
      </c>
      <c r="G35" s="129" t="s">
        <v>317</v>
      </c>
      <c r="H35" s="129" t="s">
        <v>318</v>
      </c>
      <c r="I35" s="24">
        <v>7000</v>
      </c>
      <c r="J35" s="24">
        <v>7000</v>
      </c>
      <c r="K35" s="24">
        <v>7000</v>
      </c>
      <c r="L35" s="24"/>
      <c r="M35" s="24"/>
      <c r="N35" s="132"/>
      <c r="O35" s="132"/>
      <c r="P35" s="132"/>
      <c r="Q35" s="24"/>
      <c r="R35" s="24"/>
      <c r="S35" s="24"/>
      <c r="T35" s="24"/>
      <c r="U35" s="110"/>
      <c r="V35" s="24"/>
      <c r="W35" s="24"/>
    </row>
    <row r="36" s="1" customFormat="1" ht="22.5" customHeight="1" spans="1:23">
      <c r="A36" s="128" t="s">
        <v>491</v>
      </c>
      <c r="B36" s="25"/>
      <c r="C36" s="25"/>
      <c r="D36" s="25"/>
      <c r="E36" s="25"/>
      <c r="F36" s="25"/>
      <c r="G36" s="25"/>
      <c r="H36" s="25"/>
      <c r="I36" s="24">
        <v>40000</v>
      </c>
      <c r="J36" s="24">
        <v>40000</v>
      </c>
      <c r="K36" s="24">
        <v>40000</v>
      </c>
      <c r="L36" s="24"/>
      <c r="M36" s="24"/>
      <c r="N36" s="132"/>
      <c r="O36" s="132"/>
      <c r="P36" s="132"/>
      <c r="Q36" s="24"/>
      <c r="R36" s="24"/>
      <c r="S36" s="24"/>
      <c r="T36" s="24"/>
      <c r="U36" s="110"/>
      <c r="V36" s="24"/>
      <c r="W36" s="24"/>
    </row>
    <row r="37" s="1" customFormat="1" ht="22.5" customHeight="1" spans="1:23">
      <c r="A37" s="129" t="s">
        <v>471</v>
      </c>
      <c r="B37" s="129" t="s">
        <v>492</v>
      </c>
      <c r="C37" s="22" t="s">
        <v>491</v>
      </c>
      <c r="D37" s="129" t="s">
        <v>72</v>
      </c>
      <c r="E37" s="129" t="s">
        <v>143</v>
      </c>
      <c r="F37" s="129" t="s">
        <v>247</v>
      </c>
      <c r="G37" s="129" t="s">
        <v>315</v>
      </c>
      <c r="H37" s="129" t="s">
        <v>316</v>
      </c>
      <c r="I37" s="24">
        <v>34500</v>
      </c>
      <c r="J37" s="24">
        <v>34500</v>
      </c>
      <c r="K37" s="24">
        <v>34500</v>
      </c>
      <c r="L37" s="24"/>
      <c r="M37" s="24"/>
      <c r="N37" s="132"/>
      <c r="O37" s="132"/>
      <c r="P37" s="132"/>
      <c r="Q37" s="24"/>
      <c r="R37" s="24"/>
      <c r="S37" s="24"/>
      <c r="T37" s="24"/>
      <c r="U37" s="110"/>
      <c r="V37" s="24"/>
      <c r="W37" s="24"/>
    </row>
    <row r="38" s="1" customFormat="1" ht="22.5" customHeight="1" spans="1:23">
      <c r="A38" s="129" t="s">
        <v>471</v>
      </c>
      <c r="B38" s="129" t="s">
        <v>492</v>
      </c>
      <c r="C38" s="22" t="s">
        <v>491</v>
      </c>
      <c r="D38" s="129" t="s">
        <v>72</v>
      </c>
      <c r="E38" s="129" t="s">
        <v>143</v>
      </c>
      <c r="F38" s="129" t="s">
        <v>247</v>
      </c>
      <c r="G38" s="129" t="s">
        <v>317</v>
      </c>
      <c r="H38" s="129" t="s">
        <v>318</v>
      </c>
      <c r="I38" s="24">
        <v>5500</v>
      </c>
      <c r="J38" s="24">
        <v>5500</v>
      </c>
      <c r="K38" s="24">
        <v>5500</v>
      </c>
      <c r="L38" s="24"/>
      <c r="M38" s="24"/>
      <c r="N38" s="132"/>
      <c r="O38" s="132"/>
      <c r="P38" s="132"/>
      <c r="Q38" s="24"/>
      <c r="R38" s="24"/>
      <c r="S38" s="24"/>
      <c r="T38" s="24"/>
      <c r="U38" s="110"/>
      <c r="V38" s="24"/>
      <c r="W38" s="24"/>
    </row>
    <row r="39" s="1" customFormat="1" ht="22.5" customHeight="1" spans="1:23">
      <c r="A39" s="128" t="s">
        <v>493</v>
      </c>
      <c r="B39" s="25"/>
      <c r="C39" s="25"/>
      <c r="D39" s="25"/>
      <c r="E39" s="25"/>
      <c r="F39" s="25"/>
      <c r="G39" s="25"/>
      <c r="H39" s="25"/>
      <c r="I39" s="24">
        <v>237000</v>
      </c>
      <c r="J39" s="24">
        <v>237000</v>
      </c>
      <c r="K39" s="24"/>
      <c r="L39" s="24"/>
      <c r="M39" s="24"/>
      <c r="N39" s="132"/>
      <c r="O39" s="132"/>
      <c r="P39" s="132"/>
      <c r="Q39" s="24"/>
      <c r="R39" s="24"/>
      <c r="S39" s="24"/>
      <c r="T39" s="24"/>
      <c r="U39" s="110"/>
      <c r="V39" s="24"/>
      <c r="W39" s="24"/>
    </row>
    <row r="40" s="1" customFormat="1" ht="22.5" customHeight="1" spans="1:23">
      <c r="A40" s="129" t="s">
        <v>483</v>
      </c>
      <c r="B40" s="129" t="s">
        <v>494</v>
      </c>
      <c r="C40" s="22" t="s">
        <v>493</v>
      </c>
      <c r="D40" s="129" t="s">
        <v>72</v>
      </c>
      <c r="E40" s="129" t="s">
        <v>128</v>
      </c>
      <c r="F40" s="129" t="s">
        <v>227</v>
      </c>
      <c r="G40" s="129" t="s">
        <v>414</v>
      </c>
      <c r="H40" s="129" t="s">
        <v>97</v>
      </c>
      <c r="I40" s="24">
        <v>44651.6</v>
      </c>
      <c r="J40" s="24">
        <v>44651.6</v>
      </c>
      <c r="K40" s="24"/>
      <c r="L40" s="24"/>
      <c r="M40" s="24"/>
      <c r="N40" s="132"/>
      <c r="O40" s="132"/>
      <c r="P40" s="132"/>
      <c r="Q40" s="24"/>
      <c r="R40" s="24"/>
      <c r="S40" s="24"/>
      <c r="T40" s="24"/>
      <c r="U40" s="110"/>
      <c r="V40" s="24"/>
      <c r="W40" s="24"/>
    </row>
    <row r="41" s="1" customFormat="1" ht="22.5" customHeight="1" spans="1:23">
      <c r="A41" s="129" t="s">
        <v>483</v>
      </c>
      <c r="B41" s="129" t="s">
        <v>494</v>
      </c>
      <c r="C41" s="22" t="s">
        <v>493</v>
      </c>
      <c r="D41" s="129" t="s">
        <v>72</v>
      </c>
      <c r="E41" s="129" t="s">
        <v>128</v>
      </c>
      <c r="F41" s="129" t="s">
        <v>227</v>
      </c>
      <c r="G41" s="129" t="s">
        <v>414</v>
      </c>
      <c r="H41" s="129" t="s">
        <v>97</v>
      </c>
      <c r="I41" s="24">
        <v>79254.2</v>
      </c>
      <c r="J41" s="24">
        <v>79254.2</v>
      </c>
      <c r="K41" s="24"/>
      <c r="L41" s="24"/>
      <c r="M41" s="24"/>
      <c r="N41" s="132"/>
      <c r="O41" s="132"/>
      <c r="P41" s="132"/>
      <c r="Q41" s="24"/>
      <c r="R41" s="24"/>
      <c r="S41" s="24"/>
      <c r="T41" s="24"/>
      <c r="U41" s="110"/>
      <c r="V41" s="24"/>
      <c r="W41" s="24"/>
    </row>
    <row r="42" s="1" customFormat="1" ht="22.5" customHeight="1" spans="1:23">
      <c r="A42" s="129" t="s">
        <v>483</v>
      </c>
      <c r="B42" s="129" t="s">
        <v>494</v>
      </c>
      <c r="C42" s="22" t="s">
        <v>493</v>
      </c>
      <c r="D42" s="129" t="s">
        <v>72</v>
      </c>
      <c r="E42" s="129" t="s">
        <v>128</v>
      </c>
      <c r="F42" s="129" t="s">
        <v>227</v>
      </c>
      <c r="G42" s="129" t="s">
        <v>414</v>
      </c>
      <c r="H42" s="129" t="s">
        <v>97</v>
      </c>
      <c r="I42" s="24">
        <v>113094.2</v>
      </c>
      <c r="J42" s="24">
        <v>113094.2</v>
      </c>
      <c r="K42" s="24"/>
      <c r="L42" s="24"/>
      <c r="M42" s="24"/>
      <c r="N42" s="132"/>
      <c r="O42" s="132"/>
      <c r="P42" s="132"/>
      <c r="Q42" s="24"/>
      <c r="R42" s="24"/>
      <c r="S42" s="24"/>
      <c r="T42" s="24"/>
      <c r="U42" s="110"/>
      <c r="V42" s="24"/>
      <c r="W42" s="24"/>
    </row>
    <row r="43" s="1" customFormat="1" ht="22.5" customHeight="1" spans="1:23">
      <c r="A43" s="128" t="s">
        <v>495</v>
      </c>
      <c r="B43" s="25"/>
      <c r="C43" s="25"/>
      <c r="D43" s="25"/>
      <c r="E43" s="25"/>
      <c r="F43" s="25"/>
      <c r="G43" s="25"/>
      <c r="H43" s="25"/>
      <c r="I43" s="24">
        <v>50000</v>
      </c>
      <c r="J43" s="24">
        <v>50000</v>
      </c>
      <c r="K43" s="24">
        <v>50000</v>
      </c>
      <c r="L43" s="24"/>
      <c r="M43" s="24"/>
      <c r="N43" s="132"/>
      <c r="O43" s="132"/>
      <c r="P43" s="132"/>
      <c r="Q43" s="24"/>
      <c r="R43" s="24"/>
      <c r="S43" s="24"/>
      <c r="T43" s="24"/>
      <c r="U43" s="110"/>
      <c r="V43" s="24"/>
      <c r="W43" s="24"/>
    </row>
    <row r="44" s="1" customFormat="1" ht="22.5" customHeight="1" spans="1:23">
      <c r="A44" s="129" t="s">
        <v>476</v>
      </c>
      <c r="B44" s="129" t="s">
        <v>496</v>
      </c>
      <c r="C44" s="22" t="s">
        <v>495</v>
      </c>
      <c r="D44" s="129" t="s">
        <v>72</v>
      </c>
      <c r="E44" s="129" t="s">
        <v>139</v>
      </c>
      <c r="F44" s="129" t="s">
        <v>240</v>
      </c>
      <c r="G44" s="129" t="s">
        <v>317</v>
      </c>
      <c r="H44" s="129" t="s">
        <v>318</v>
      </c>
      <c r="I44" s="24">
        <v>6900</v>
      </c>
      <c r="J44" s="24">
        <v>6900</v>
      </c>
      <c r="K44" s="24">
        <v>6900</v>
      </c>
      <c r="L44" s="24"/>
      <c r="M44" s="24"/>
      <c r="N44" s="132"/>
      <c r="O44" s="132"/>
      <c r="P44" s="132"/>
      <c r="Q44" s="24"/>
      <c r="R44" s="24"/>
      <c r="S44" s="24"/>
      <c r="T44" s="24"/>
      <c r="U44" s="110"/>
      <c r="V44" s="24"/>
      <c r="W44" s="24"/>
    </row>
    <row r="45" s="1" customFormat="1" ht="22.5" customHeight="1" spans="1:23">
      <c r="A45" s="129" t="s">
        <v>476</v>
      </c>
      <c r="B45" s="129" t="s">
        <v>496</v>
      </c>
      <c r="C45" s="22" t="s">
        <v>495</v>
      </c>
      <c r="D45" s="129" t="s">
        <v>72</v>
      </c>
      <c r="E45" s="129" t="s">
        <v>143</v>
      </c>
      <c r="F45" s="129" t="s">
        <v>247</v>
      </c>
      <c r="G45" s="129" t="s">
        <v>315</v>
      </c>
      <c r="H45" s="129" t="s">
        <v>316</v>
      </c>
      <c r="I45" s="24">
        <v>43100</v>
      </c>
      <c r="J45" s="24">
        <v>43100</v>
      </c>
      <c r="K45" s="24">
        <v>43100</v>
      </c>
      <c r="L45" s="24"/>
      <c r="M45" s="24"/>
      <c r="N45" s="132"/>
      <c r="O45" s="132"/>
      <c r="P45" s="132"/>
      <c r="Q45" s="24"/>
      <c r="R45" s="24"/>
      <c r="S45" s="24"/>
      <c r="T45" s="24"/>
      <c r="U45" s="110"/>
      <c r="V45" s="24"/>
      <c r="W45" s="24"/>
    </row>
    <row r="46" s="1" customFormat="1" ht="22.5" customHeight="1" spans="1:23">
      <c r="A46" s="128" t="s">
        <v>497</v>
      </c>
      <c r="B46" s="25"/>
      <c r="C46" s="25"/>
      <c r="D46" s="25"/>
      <c r="E46" s="25"/>
      <c r="F46" s="25"/>
      <c r="G46" s="25"/>
      <c r="H46" s="25"/>
      <c r="I46" s="24">
        <v>1351000</v>
      </c>
      <c r="J46" s="24">
        <v>1351000</v>
      </c>
      <c r="K46" s="24"/>
      <c r="L46" s="24"/>
      <c r="M46" s="24"/>
      <c r="N46" s="132"/>
      <c r="O46" s="132"/>
      <c r="P46" s="132"/>
      <c r="Q46" s="24"/>
      <c r="R46" s="24"/>
      <c r="S46" s="24"/>
      <c r="T46" s="24"/>
      <c r="U46" s="110"/>
      <c r="V46" s="24"/>
      <c r="W46" s="24"/>
    </row>
    <row r="47" s="1" customFormat="1" ht="22.5" customHeight="1" spans="1:23">
      <c r="A47" s="129" t="s">
        <v>471</v>
      </c>
      <c r="B47" s="129" t="s">
        <v>498</v>
      </c>
      <c r="C47" s="22" t="s">
        <v>497</v>
      </c>
      <c r="D47" s="129" t="s">
        <v>72</v>
      </c>
      <c r="E47" s="129" t="s">
        <v>143</v>
      </c>
      <c r="F47" s="129" t="s">
        <v>247</v>
      </c>
      <c r="G47" s="129" t="s">
        <v>414</v>
      </c>
      <c r="H47" s="129" t="s">
        <v>97</v>
      </c>
      <c r="I47" s="24">
        <v>462400</v>
      </c>
      <c r="J47" s="24">
        <v>462400</v>
      </c>
      <c r="K47" s="24"/>
      <c r="L47" s="24"/>
      <c r="M47" s="24"/>
      <c r="N47" s="132"/>
      <c r="O47" s="132"/>
      <c r="P47" s="132"/>
      <c r="Q47" s="24"/>
      <c r="R47" s="24"/>
      <c r="S47" s="24"/>
      <c r="T47" s="24"/>
      <c r="U47" s="110"/>
      <c r="V47" s="24"/>
      <c r="W47" s="24"/>
    </row>
    <row r="48" s="1" customFormat="1" ht="22.5" customHeight="1" spans="1:23">
      <c r="A48" s="129" t="s">
        <v>471</v>
      </c>
      <c r="B48" s="129" t="s">
        <v>498</v>
      </c>
      <c r="C48" s="22" t="s">
        <v>497</v>
      </c>
      <c r="D48" s="129" t="s">
        <v>72</v>
      </c>
      <c r="E48" s="129" t="s">
        <v>143</v>
      </c>
      <c r="F48" s="129" t="s">
        <v>247</v>
      </c>
      <c r="G48" s="129" t="s">
        <v>414</v>
      </c>
      <c r="H48" s="129" t="s">
        <v>97</v>
      </c>
      <c r="I48" s="24">
        <v>508000</v>
      </c>
      <c r="J48" s="24">
        <v>508000</v>
      </c>
      <c r="K48" s="24"/>
      <c r="L48" s="24"/>
      <c r="M48" s="24"/>
      <c r="N48" s="132"/>
      <c r="O48" s="132"/>
      <c r="P48" s="132"/>
      <c r="Q48" s="24"/>
      <c r="R48" s="24"/>
      <c r="S48" s="24"/>
      <c r="T48" s="24"/>
      <c r="U48" s="110"/>
      <c r="V48" s="24"/>
      <c r="W48" s="24"/>
    </row>
    <row r="49" s="1" customFormat="1" ht="22.5" customHeight="1" spans="1:23">
      <c r="A49" s="129" t="s">
        <v>471</v>
      </c>
      <c r="B49" s="129" t="s">
        <v>498</v>
      </c>
      <c r="C49" s="22" t="s">
        <v>497</v>
      </c>
      <c r="D49" s="129" t="s">
        <v>72</v>
      </c>
      <c r="E49" s="129" t="s">
        <v>143</v>
      </c>
      <c r="F49" s="129" t="s">
        <v>247</v>
      </c>
      <c r="G49" s="129" t="s">
        <v>414</v>
      </c>
      <c r="H49" s="129" t="s">
        <v>97</v>
      </c>
      <c r="I49" s="24">
        <v>380600</v>
      </c>
      <c r="J49" s="24">
        <v>380600</v>
      </c>
      <c r="K49" s="24"/>
      <c r="L49" s="24"/>
      <c r="M49" s="24"/>
      <c r="N49" s="132"/>
      <c r="O49" s="132"/>
      <c r="P49" s="132"/>
      <c r="Q49" s="24"/>
      <c r="R49" s="24"/>
      <c r="S49" s="24"/>
      <c r="T49" s="24"/>
      <c r="U49" s="110"/>
      <c r="V49" s="24"/>
      <c r="W49" s="24"/>
    </row>
    <row r="50" s="1" customFormat="1" ht="22.5" customHeight="1" spans="1:23">
      <c r="A50" s="128" t="s">
        <v>499</v>
      </c>
      <c r="B50" s="25"/>
      <c r="C50" s="25"/>
      <c r="D50" s="25"/>
      <c r="E50" s="25"/>
      <c r="F50" s="25"/>
      <c r="G50" s="25"/>
      <c r="H50" s="25"/>
      <c r="I50" s="24">
        <v>80000</v>
      </c>
      <c r="J50" s="24">
        <v>80000</v>
      </c>
      <c r="K50" s="24">
        <v>80000</v>
      </c>
      <c r="L50" s="24"/>
      <c r="M50" s="24"/>
      <c r="N50" s="132"/>
      <c r="O50" s="132"/>
      <c r="P50" s="132"/>
      <c r="Q50" s="24"/>
      <c r="R50" s="24"/>
      <c r="S50" s="24"/>
      <c r="T50" s="24"/>
      <c r="U50" s="110"/>
      <c r="V50" s="24"/>
      <c r="W50" s="24"/>
    </row>
    <row r="51" s="1" customFormat="1" ht="22.5" customHeight="1" spans="1:23">
      <c r="A51" s="129" t="s">
        <v>476</v>
      </c>
      <c r="B51" s="129" t="s">
        <v>500</v>
      </c>
      <c r="C51" s="22" t="s">
        <v>499</v>
      </c>
      <c r="D51" s="129" t="s">
        <v>72</v>
      </c>
      <c r="E51" s="129" t="s">
        <v>129</v>
      </c>
      <c r="F51" s="129" t="s">
        <v>228</v>
      </c>
      <c r="G51" s="129" t="s">
        <v>313</v>
      </c>
      <c r="H51" s="129" t="s">
        <v>314</v>
      </c>
      <c r="I51" s="24">
        <v>10000</v>
      </c>
      <c r="J51" s="24">
        <v>10000</v>
      </c>
      <c r="K51" s="24">
        <v>10000</v>
      </c>
      <c r="L51" s="24"/>
      <c r="M51" s="24"/>
      <c r="N51" s="132"/>
      <c r="O51" s="132"/>
      <c r="P51" s="132"/>
      <c r="Q51" s="24"/>
      <c r="R51" s="24"/>
      <c r="S51" s="24"/>
      <c r="T51" s="24"/>
      <c r="U51" s="110"/>
      <c r="V51" s="24"/>
      <c r="W51" s="24"/>
    </row>
    <row r="52" s="1" customFormat="1" ht="22.5" customHeight="1" spans="1:23">
      <c r="A52" s="129" t="s">
        <v>476</v>
      </c>
      <c r="B52" s="129" t="s">
        <v>500</v>
      </c>
      <c r="C52" s="22" t="s">
        <v>499</v>
      </c>
      <c r="D52" s="129" t="s">
        <v>72</v>
      </c>
      <c r="E52" s="129" t="s">
        <v>129</v>
      </c>
      <c r="F52" s="129" t="s">
        <v>228</v>
      </c>
      <c r="G52" s="129" t="s">
        <v>315</v>
      </c>
      <c r="H52" s="129" t="s">
        <v>316</v>
      </c>
      <c r="I52" s="24">
        <v>15000</v>
      </c>
      <c r="J52" s="24">
        <v>15000</v>
      </c>
      <c r="K52" s="24">
        <v>15000</v>
      </c>
      <c r="L52" s="24"/>
      <c r="M52" s="24"/>
      <c r="N52" s="132"/>
      <c r="O52" s="132"/>
      <c r="P52" s="132"/>
      <c r="Q52" s="24"/>
      <c r="R52" s="24"/>
      <c r="S52" s="24"/>
      <c r="T52" s="24"/>
      <c r="U52" s="110"/>
      <c r="V52" s="24"/>
      <c r="W52" s="24"/>
    </row>
    <row r="53" s="1" customFormat="1" ht="22.5" customHeight="1" spans="1:23">
      <c r="A53" s="129" t="s">
        <v>476</v>
      </c>
      <c r="B53" s="129" t="s">
        <v>500</v>
      </c>
      <c r="C53" s="22" t="s">
        <v>499</v>
      </c>
      <c r="D53" s="129" t="s">
        <v>72</v>
      </c>
      <c r="E53" s="129" t="s">
        <v>129</v>
      </c>
      <c r="F53" s="129" t="s">
        <v>228</v>
      </c>
      <c r="G53" s="129" t="s">
        <v>501</v>
      </c>
      <c r="H53" s="129" t="s">
        <v>502</v>
      </c>
      <c r="I53" s="24">
        <v>13000</v>
      </c>
      <c r="J53" s="24">
        <v>13000</v>
      </c>
      <c r="K53" s="24">
        <v>13000</v>
      </c>
      <c r="L53" s="24"/>
      <c r="M53" s="24"/>
      <c r="N53" s="132"/>
      <c r="O53" s="132"/>
      <c r="P53" s="132"/>
      <c r="Q53" s="24"/>
      <c r="R53" s="24"/>
      <c r="S53" s="24"/>
      <c r="T53" s="24"/>
      <c r="U53" s="110"/>
      <c r="V53" s="24"/>
      <c r="W53" s="24"/>
    </row>
    <row r="54" s="1" customFormat="1" ht="22.5" customHeight="1" spans="1:23">
      <c r="A54" s="129" t="s">
        <v>476</v>
      </c>
      <c r="B54" s="129" t="s">
        <v>500</v>
      </c>
      <c r="C54" s="22" t="s">
        <v>499</v>
      </c>
      <c r="D54" s="129" t="s">
        <v>72</v>
      </c>
      <c r="E54" s="129" t="s">
        <v>129</v>
      </c>
      <c r="F54" s="129" t="s">
        <v>228</v>
      </c>
      <c r="G54" s="129" t="s">
        <v>377</v>
      </c>
      <c r="H54" s="129" t="s">
        <v>378</v>
      </c>
      <c r="I54" s="24">
        <v>42000</v>
      </c>
      <c r="J54" s="24">
        <v>42000</v>
      </c>
      <c r="K54" s="24">
        <v>42000</v>
      </c>
      <c r="L54" s="24"/>
      <c r="M54" s="24"/>
      <c r="N54" s="132"/>
      <c r="O54" s="132"/>
      <c r="P54" s="132"/>
      <c r="Q54" s="24"/>
      <c r="R54" s="24"/>
      <c r="S54" s="24"/>
      <c r="T54" s="24"/>
      <c r="U54" s="110"/>
      <c r="V54" s="24"/>
      <c r="W54" s="24"/>
    </row>
    <row r="55" s="1" customFormat="1" ht="22.5" customHeight="1" spans="1:23">
      <c r="A55" s="128" t="s">
        <v>503</v>
      </c>
      <c r="B55" s="25"/>
      <c r="C55" s="25"/>
      <c r="D55" s="25"/>
      <c r="E55" s="25"/>
      <c r="F55" s="25"/>
      <c r="G55" s="25"/>
      <c r="H55" s="25"/>
      <c r="I55" s="24">
        <v>80000</v>
      </c>
      <c r="J55" s="24">
        <v>80000</v>
      </c>
      <c r="K55" s="24"/>
      <c r="L55" s="24"/>
      <c r="M55" s="24"/>
      <c r="N55" s="132"/>
      <c r="O55" s="132"/>
      <c r="P55" s="132"/>
      <c r="Q55" s="24"/>
      <c r="R55" s="24"/>
      <c r="S55" s="24"/>
      <c r="T55" s="24"/>
      <c r="U55" s="110"/>
      <c r="V55" s="24"/>
      <c r="W55" s="24"/>
    </row>
    <row r="56" s="1" customFormat="1" ht="22.5" customHeight="1" spans="1:23">
      <c r="A56" s="129" t="s">
        <v>483</v>
      </c>
      <c r="B56" s="129" t="s">
        <v>504</v>
      </c>
      <c r="C56" s="22" t="s">
        <v>503</v>
      </c>
      <c r="D56" s="129" t="s">
        <v>72</v>
      </c>
      <c r="E56" s="129" t="s">
        <v>245</v>
      </c>
      <c r="F56" s="129" t="s">
        <v>246</v>
      </c>
      <c r="G56" s="129" t="s">
        <v>414</v>
      </c>
      <c r="H56" s="129" t="s">
        <v>97</v>
      </c>
      <c r="I56" s="24">
        <v>20000</v>
      </c>
      <c r="J56" s="24">
        <v>20000</v>
      </c>
      <c r="K56" s="24"/>
      <c r="L56" s="24"/>
      <c r="M56" s="24"/>
      <c r="N56" s="132"/>
      <c r="O56" s="132"/>
      <c r="P56" s="132"/>
      <c r="Q56" s="24"/>
      <c r="R56" s="24"/>
      <c r="S56" s="24"/>
      <c r="T56" s="24"/>
      <c r="U56" s="110"/>
      <c r="V56" s="24"/>
      <c r="W56" s="24"/>
    </row>
    <row r="57" s="1" customFormat="1" ht="22.5" customHeight="1" spans="1:23">
      <c r="A57" s="129" t="s">
        <v>483</v>
      </c>
      <c r="B57" s="129" t="s">
        <v>504</v>
      </c>
      <c r="C57" s="22" t="s">
        <v>503</v>
      </c>
      <c r="D57" s="129" t="s">
        <v>72</v>
      </c>
      <c r="E57" s="129" t="s">
        <v>245</v>
      </c>
      <c r="F57" s="129" t="s">
        <v>246</v>
      </c>
      <c r="G57" s="129" t="s">
        <v>414</v>
      </c>
      <c r="H57" s="129" t="s">
        <v>97</v>
      </c>
      <c r="I57" s="24">
        <v>30000</v>
      </c>
      <c r="J57" s="24">
        <v>30000</v>
      </c>
      <c r="K57" s="24"/>
      <c r="L57" s="24"/>
      <c r="M57" s="24"/>
      <c r="N57" s="132"/>
      <c r="O57" s="132"/>
      <c r="P57" s="132"/>
      <c r="Q57" s="24"/>
      <c r="R57" s="24"/>
      <c r="S57" s="24"/>
      <c r="T57" s="24"/>
      <c r="U57" s="110"/>
      <c r="V57" s="24"/>
      <c r="W57" s="24"/>
    </row>
    <row r="58" s="1" customFormat="1" ht="22.5" customHeight="1" spans="1:23">
      <c r="A58" s="129" t="s">
        <v>483</v>
      </c>
      <c r="B58" s="129" t="s">
        <v>504</v>
      </c>
      <c r="C58" s="22" t="s">
        <v>503</v>
      </c>
      <c r="D58" s="129" t="s">
        <v>72</v>
      </c>
      <c r="E58" s="129" t="s">
        <v>245</v>
      </c>
      <c r="F58" s="129" t="s">
        <v>246</v>
      </c>
      <c r="G58" s="129" t="s">
        <v>414</v>
      </c>
      <c r="H58" s="129" t="s">
        <v>97</v>
      </c>
      <c r="I58" s="24">
        <v>30000</v>
      </c>
      <c r="J58" s="24">
        <v>30000</v>
      </c>
      <c r="K58" s="24"/>
      <c r="L58" s="24"/>
      <c r="M58" s="24"/>
      <c r="N58" s="132"/>
      <c r="O58" s="132"/>
      <c r="P58" s="132"/>
      <c r="Q58" s="24"/>
      <c r="R58" s="24"/>
      <c r="S58" s="24"/>
      <c r="T58" s="24"/>
      <c r="U58" s="110"/>
      <c r="V58" s="24"/>
      <c r="W58" s="24"/>
    </row>
    <row r="59" s="1" customFormat="1" ht="22.5" customHeight="1" spans="1:23">
      <c r="A59" s="128" t="s">
        <v>505</v>
      </c>
      <c r="B59" s="25"/>
      <c r="C59" s="25"/>
      <c r="D59" s="25"/>
      <c r="E59" s="25"/>
      <c r="F59" s="25"/>
      <c r="G59" s="25"/>
      <c r="H59" s="25"/>
      <c r="I59" s="24">
        <v>2594700</v>
      </c>
      <c r="J59" s="24">
        <v>2594700</v>
      </c>
      <c r="K59" s="24"/>
      <c r="L59" s="24"/>
      <c r="M59" s="24"/>
      <c r="N59" s="132"/>
      <c r="O59" s="132"/>
      <c r="P59" s="132"/>
      <c r="Q59" s="24"/>
      <c r="R59" s="24"/>
      <c r="S59" s="24"/>
      <c r="T59" s="24"/>
      <c r="U59" s="110"/>
      <c r="V59" s="24"/>
      <c r="W59" s="24"/>
    </row>
    <row r="60" s="1" customFormat="1" ht="22.5" customHeight="1" spans="1:23">
      <c r="A60" s="129" t="s">
        <v>483</v>
      </c>
      <c r="B60" s="129" t="s">
        <v>506</v>
      </c>
      <c r="C60" s="22" t="s">
        <v>505</v>
      </c>
      <c r="D60" s="129" t="s">
        <v>72</v>
      </c>
      <c r="E60" s="129" t="s">
        <v>232</v>
      </c>
      <c r="F60" s="129" t="s">
        <v>233</v>
      </c>
      <c r="G60" s="129" t="s">
        <v>414</v>
      </c>
      <c r="H60" s="129" t="s">
        <v>97</v>
      </c>
      <c r="I60" s="24">
        <v>954400</v>
      </c>
      <c r="J60" s="24">
        <v>954400</v>
      </c>
      <c r="K60" s="24"/>
      <c r="L60" s="24"/>
      <c r="M60" s="24"/>
      <c r="N60" s="132"/>
      <c r="O60" s="132"/>
      <c r="P60" s="132"/>
      <c r="Q60" s="24"/>
      <c r="R60" s="24"/>
      <c r="S60" s="24"/>
      <c r="T60" s="24"/>
      <c r="U60" s="110"/>
      <c r="V60" s="24"/>
      <c r="W60" s="24"/>
    </row>
    <row r="61" s="1" customFormat="1" ht="22.5" customHeight="1" spans="1:23">
      <c r="A61" s="129" t="s">
        <v>483</v>
      </c>
      <c r="B61" s="129" t="s">
        <v>506</v>
      </c>
      <c r="C61" s="22" t="s">
        <v>505</v>
      </c>
      <c r="D61" s="129" t="s">
        <v>72</v>
      </c>
      <c r="E61" s="129" t="s">
        <v>232</v>
      </c>
      <c r="F61" s="129" t="s">
        <v>233</v>
      </c>
      <c r="G61" s="129" t="s">
        <v>414</v>
      </c>
      <c r="H61" s="129" t="s">
        <v>97</v>
      </c>
      <c r="I61" s="24">
        <v>589200</v>
      </c>
      <c r="J61" s="24">
        <v>589200</v>
      </c>
      <c r="K61" s="24"/>
      <c r="L61" s="24"/>
      <c r="M61" s="24"/>
      <c r="N61" s="132"/>
      <c r="O61" s="132"/>
      <c r="P61" s="132"/>
      <c r="Q61" s="24"/>
      <c r="R61" s="24"/>
      <c r="S61" s="24"/>
      <c r="T61" s="24"/>
      <c r="U61" s="110"/>
      <c r="V61" s="24"/>
      <c r="W61" s="24"/>
    </row>
    <row r="62" s="1" customFormat="1" ht="22.5" customHeight="1" spans="1:23">
      <c r="A62" s="129" t="s">
        <v>483</v>
      </c>
      <c r="B62" s="129" t="s">
        <v>506</v>
      </c>
      <c r="C62" s="22" t="s">
        <v>505</v>
      </c>
      <c r="D62" s="129" t="s">
        <v>72</v>
      </c>
      <c r="E62" s="129" t="s">
        <v>232</v>
      </c>
      <c r="F62" s="129" t="s">
        <v>233</v>
      </c>
      <c r="G62" s="129" t="s">
        <v>414</v>
      </c>
      <c r="H62" s="129" t="s">
        <v>97</v>
      </c>
      <c r="I62" s="24">
        <v>1051100</v>
      </c>
      <c r="J62" s="24">
        <v>1051100</v>
      </c>
      <c r="K62" s="24"/>
      <c r="L62" s="24"/>
      <c r="M62" s="24"/>
      <c r="N62" s="132"/>
      <c r="O62" s="132"/>
      <c r="P62" s="132"/>
      <c r="Q62" s="24"/>
      <c r="R62" s="24"/>
      <c r="S62" s="24"/>
      <c r="T62" s="24"/>
      <c r="U62" s="110"/>
      <c r="V62" s="24"/>
      <c r="W62" s="24"/>
    </row>
    <row r="63" s="1" customFormat="1" ht="22.5" customHeight="1" spans="1:23">
      <c r="A63" s="128" t="s">
        <v>507</v>
      </c>
      <c r="B63" s="25"/>
      <c r="C63" s="25"/>
      <c r="D63" s="25"/>
      <c r="E63" s="25"/>
      <c r="F63" s="25"/>
      <c r="G63" s="25"/>
      <c r="H63" s="25"/>
      <c r="I63" s="24">
        <v>169899.05</v>
      </c>
      <c r="J63" s="24"/>
      <c r="K63" s="24"/>
      <c r="L63" s="24"/>
      <c r="M63" s="24"/>
      <c r="N63" s="132">
        <v>169899.05</v>
      </c>
      <c r="O63" s="132"/>
      <c r="P63" s="132"/>
      <c r="Q63" s="24"/>
      <c r="R63" s="24"/>
      <c r="S63" s="24"/>
      <c r="T63" s="24"/>
      <c r="U63" s="110"/>
      <c r="V63" s="24"/>
      <c r="W63" s="24"/>
    </row>
    <row r="64" s="1" customFormat="1" ht="22.5" customHeight="1" spans="1:23">
      <c r="A64" s="129" t="s">
        <v>471</v>
      </c>
      <c r="B64" s="129" t="s">
        <v>508</v>
      </c>
      <c r="C64" s="22" t="s">
        <v>507</v>
      </c>
      <c r="D64" s="129" t="s">
        <v>72</v>
      </c>
      <c r="E64" s="129" t="s">
        <v>119</v>
      </c>
      <c r="F64" s="129" t="s">
        <v>216</v>
      </c>
      <c r="G64" s="129" t="s">
        <v>313</v>
      </c>
      <c r="H64" s="129" t="s">
        <v>314</v>
      </c>
      <c r="I64" s="24">
        <v>51640</v>
      </c>
      <c r="J64" s="24"/>
      <c r="K64" s="24"/>
      <c r="L64" s="24"/>
      <c r="M64" s="24"/>
      <c r="N64" s="132">
        <v>51640</v>
      </c>
      <c r="O64" s="132"/>
      <c r="P64" s="132"/>
      <c r="Q64" s="24"/>
      <c r="R64" s="24"/>
      <c r="S64" s="24"/>
      <c r="T64" s="24"/>
      <c r="U64" s="110"/>
      <c r="V64" s="24"/>
      <c r="W64" s="24"/>
    </row>
    <row r="65" s="1" customFormat="1" ht="22.5" customHeight="1" spans="1:23">
      <c r="A65" s="129" t="s">
        <v>471</v>
      </c>
      <c r="B65" s="129" t="s">
        <v>508</v>
      </c>
      <c r="C65" s="22" t="s">
        <v>507</v>
      </c>
      <c r="D65" s="129" t="s">
        <v>72</v>
      </c>
      <c r="E65" s="129" t="s">
        <v>119</v>
      </c>
      <c r="F65" s="129" t="s">
        <v>216</v>
      </c>
      <c r="G65" s="129" t="s">
        <v>315</v>
      </c>
      <c r="H65" s="129" t="s">
        <v>316</v>
      </c>
      <c r="I65" s="24">
        <v>50286</v>
      </c>
      <c r="J65" s="24"/>
      <c r="K65" s="24"/>
      <c r="L65" s="24"/>
      <c r="M65" s="24"/>
      <c r="N65" s="132">
        <v>50286</v>
      </c>
      <c r="O65" s="132"/>
      <c r="P65" s="132"/>
      <c r="Q65" s="24"/>
      <c r="R65" s="24"/>
      <c r="S65" s="24"/>
      <c r="T65" s="24"/>
      <c r="U65" s="110"/>
      <c r="V65" s="24"/>
      <c r="W65" s="24"/>
    </row>
    <row r="66" s="1" customFormat="1" ht="22.5" customHeight="1" spans="1:23">
      <c r="A66" s="129" t="s">
        <v>471</v>
      </c>
      <c r="B66" s="129" t="s">
        <v>508</v>
      </c>
      <c r="C66" s="22" t="s">
        <v>507</v>
      </c>
      <c r="D66" s="129" t="s">
        <v>72</v>
      </c>
      <c r="E66" s="129" t="s">
        <v>119</v>
      </c>
      <c r="F66" s="129" t="s">
        <v>216</v>
      </c>
      <c r="G66" s="129" t="s">
        <v>317</v>
      </c>
      <c r="H66" s="129" t="s">
        <v>318</v>
      </c>
      <c r="I66" s="24">
        <v>67973.05</v>
      </c>
      <c r="J66" s="24"/>
      <c r="K66" s="24"/>
      <c r="L66" s="24"/>
      <c r="M66" s="24"/>
      <c r="N66" s="132">
        <v>67973.05</v>
      </c>
      <c r="O66" s="132"/>
      <c r="P66" s="132"/>
      <c r="Q66" s="24"/>
      <c r="R66" s="24"/>
      <c r="S66" s="24"/>
      <c r="T66" s="24"/>
      <c r="U66" s="110"/>
      <c r="V66" s="24"/>
      <c r="W66" s="24"/>
    </row>
    <row r="67" s="1" customFormat="1" ht="22.5" customHeight="1" spans="1:23">
      <c r="A67" s="128" t="s">
        <v>509</v>
      </c>
      <c r="B67" s="25"/>
      <c r="C67" s="25"/>
      <c r="D67" s="25"/>
      <c r="E67" s="25"/>
      <c r="F67" s="25"/>
      <c r="G67" s="25"/>
      <c r="H67" s="25"/>
      <c r="I67" s="24">
        <v>120833</v>
      </c>
      <c r="J67" s="24"/>
      <c r="K67" s="24"/>
      <c r="L67" s="24"/>
      <c r="M67" s="24"/>
      <c r="N67" s="132">
        <v>120833</v>
      </c>
      <c r="O67" s="132"/>
      <c r="P67" s="132"/>
      <c r="Q67" s="24"/>
      <c r="R67" s="24"/>
      <c r="S67" s="24"/>
      <c r="T67" s="24"/>
      <c r="U67" s="110"/>
      <c r="V67" s="24"/>
      <c r="W67" s="24"/>
    </row>
    <row r="68" s="1" customFormat="1" ht="22.5" customHeight="1" spans="1:23">
      <c r="A68" s="129" t="s">
        <v>476</v>
      </c>
      <c r="B68" s="129" t="s">
        <v>510</v>
      </c>
      <c r="C68" s="22" t="s">
        <v>509</v>
      </c>
      <c r="D68" s="129" t="s">
        <v>72</v>
      </c>
      <c r="E68" s="129" t="s">
        <v>119</v>
      </c>
      <c r="F68" s="129" t="s">
        <v>216</v>
      </c>
      <c r="G68" s="129" t="s">
        <v>313</v>
      </c>
      <c r="H68" s="129" t="s">
        <v>314</v>
      </c>
      <c r="I68" s="24">
        <v>44828</v>
      </c>
      <c r="J68" s="24"/>
      <c r="K68" s="24"/>
      <c r="L68" s="24"/>
      <c r="M68" s="24"/>
      <c r="N68" s="132">
        <v>44828</v>
      </c>
      <c r="O68" s="132"/>
      <c r="P68" s="132"/>
      <c r="Q68" s="24"/>
      <c r="R68" s="24"/>
      <c r="S68" s="24"/>
      <c r="T68" s="24"/>
      <c r="U68" s="110"/>
      <c r="V68" s="24"/>
      <c r="W68" s="24"/>
    </row>
    <row r="69" s="1" customFormat="1" ht="22.5" customHeight="1" spans="1:23">
      <c r="A69" s="129" t="s">
        <v>476</v>
      </c>
      <c r="B69" s="129" t="s">
        <v>510</v>
      </c>
      <c r="C69" s="22" t="s">
        <v>509</v>
      </c>
      <c r="D69" s="129" t="s">
        <v>72</v>
      </c>
      <c r="E69" s="129" t="s">
        <v>119</v>
      </c>
      <c r="F69" s="129" t="s">
        <v>216</v>
      </c>
      <c r="G69" s="129" t="s">
        <v>315</v>
      </c>
      <c r="H69" s="129" t="s">
        <v>316</v>
      </c>
      <c r="I69" s="24">
        <v>13005</v>
      </c>
      <c r="J69" s="24"/>
      <c r="K69" s="24"/>
      <c r="L69" s="24"/>
      <c r="M69" s="24"/>
      <c r="N69" s="132">
        <v>13005</v>
      </c>
      <c r="O69" s="132"/>
      <c r="P69" s="132"/>
      <c r="Q69" s="24"/>
      <c r="R69" s="24"/>
      <c r="S69" s="24"/>
      <c r="T69" s="24"/>
      <c r="U69" s="110"/>
      <c r="V69" s="24"/>
      <c r="W69" s="24"/>
    </row>
    <row r="70" s="1" customFormat="1" ht="22.5" customHeight="1" spans="1:23">
      <c r="A70" s="129" t="s">
        <v>476</v>
      </c>
      <c r="B70" s="129" t="s">
        <v>510</v>
      </c>
      <c r="C70" s="22" t="s">
        <v>509</v>
      </c>
      <c r="D70" s="129" t="s">
        <v>72</v>
      </c>
      <c r="E70" s="129" t="s">
        <v>119</v>
      </c>
      <c r="F70" s="129" t="s">
        <v>216</v>
      </c>
      <c r="G70" s="129" t="s">
        <v>377</v>
      </c>
      <c r="H70" s="129" t="s">
        <v>378</v>
      </c>
      <c r="I70" s="24">
        <v>13000</v>
      </c>
      <c r="J70" s="24"/>
      <c r="K70" s="24"/>
      <c r="L70" s="24"/>
      <c r="M70" s="24"/>
      <c r="N70" s="132">
        <v>13000</v>
      </c>
      <c r="O70" s="132"/>
      <c r="P70" s="132"/>
      <c r="Q70" s="24"/>
      <c r="R70" s="24"/>
      <c r="S70" s="24"/>
      <c r="T70" s="24"/>
      <c r="U70" s="110"/>
      <c r="V70" s="24"/>
      <c r="W70" s="24"/>
    </row>
    <row r="71" s="1" customFormat="1" ht="22.5" customHeight="1" spans="1:23">
      <c r="A71" s="129" t="s">
        <v>476</v>
      </c>
      <c r="B71" s="129" t="s">
        <v>510</v>
      </c>
      <c r="C71" s="22" t="s">
        <v>509</v>
      </c>
      <c r="D71" s="129" t="s">
        <v>72</v>
      </c>
      <c r="E71" s="129" t="s">
        <v>119</v>
      </c>
      <c r="F71" s="129" t="s">
        <v>216</v>
      </c>
      <c r="G71" s="129" t="s">
        <v>379</v>
      </c>
      <c r="H71" s="129" t="s">
        <v>380</v>
      </c>
      <c r="I71" s="24">
        <v>50000</v>
      </c>
      <c r="J71" s="24"/>
      <c r="K71" s="24"/>
      <c r="L71" s="24"/>
      <c r="M71" s="24"/>
      <c r="N71" s="132">
        <v>50000</v>
      </c>
      <c r="O71" s="132"/>
      <c r="P71" s="132"/>
      <c r="Q71" s="24"/>
      <c r="R71" s="24"/>
      <c r="S71" s="24"/>
      <c r="T71" s="24"/>
      <c r="U71" s="110"/>
      <c r="V71" s="24"/>
      <c r="W71" s="24"/>
    </row>
    <row r="72" s="1" customFormat="1" ht="22.5" customHeight="1" spans="1:23">
      <c r="A72" s="128" t="s">
        <v>511</v>
      </c>
      <c r="B72" s="25"/>
      <c r="C72" s="25"/>
      <c r="D72" s="25"/>
      <c r="E72" s="25"/>
      <c r="F72" s="25"/>
      <c r="G72" s="25"/>
      <c r="H72" s="25"/>
      <c r="I72" s="24">
        <v>8000</v>
      </c>
      <c r="J72" s="24">
        <v>8000</v>
      </c>
      <c r="K72" s="24"/>
      <c r="L72" s="24"/>
      <c r="M72" s="24"/>
      <c r="N72" s="132"/>
      <c r="O72" s="132"/>
      <c r="P72" s="132"/>
      <c r="Q72" s="24"/>
      <c r="R72" s="24"/>
      <c r="S72" s="24"/>
      <c r="T72" s="24"/>
      <c r="U72" s="110"/>
      <c r="V72" s="24"/>
      <c r="W72" s="24"/>
    </row>
    <row r="73" s="1" customFormat="1" ht="22.5" customHeight="1" spans="1:23">
      <c r="A73" s="129" t="s">
        <v>483</v>
      </c>
      <c r="B73" s="129" t="s">
        <v>512</v>
      </c>
      <c r="C73" s="22" t="s">
        <v>511</v>
      </c>
      <c r="D73" s="129" t="s">
        <v>72</v>
      </c>
      <c r="E73" s="129" t="s">
        <v>143</v>
      </c>
      <c r="F73" s="129" t="s">
        <v>247</v>
      </c>
      <c r="G73" s="129" t="s">
        <v>414</v>
      </c>
      <c r="H73" s="129" t="s">
        <v>97</v>
      </c>
      <c r="I73" s="24">
        <v>4173.33</v>
      </c>
      <c r="J73" s="24">
        <v>4173.33</v>
      </c>
      <c r="K73" s="24"/>
      <c r="L73" s="24"/>
      <c r="M73" s="24"/>
      <c r="N73" s="132"/>
      <c r="O73" s="132"/>
      <c r="P73" s="132"/>
      <c r="Q73" s="24"/>
      <c r="R73" s="24"/>
      <c r="S73" s="24"/>
      <c r="T73" s="24"/>
      <c r="U73" s="110"/>
      <c r="V73" s="24"/>
      <c r="W73" s="24"/>
    </row>
    <row r="74" s="1" customFormat="1" ht="22.5" customHeight="1" spans="1:23">
      <c r="A74" s="129" t="s">
        <v>483</v>
      </c>
      <c r="B74" s="129" t="s">
        <v>512</v>
      </c>
      <c r="C74" s="22" t="s">
        <v>511</v>
      </c>
      <c r="D74" s="129" t="s">
        <v>72</v>
      </c>
      <c r="E74" s="129" t="s">
        <v>143</v>
      </c>
      <c r="F74" s="129" t="s">
        <v>247</v>
      </c>
      <c r="G74" s="129" t="s">
        <v>414</v>
      </c>
      <c r="H74" s="129" t="s">
        <v>97</v>
      </c>
      <c r="I74" s="24">
        <v>1863.34</v>
      </c>
      <c r="J74" s="24">
        <v>1863.34</v>
      </c>
      <c r="K74" s="24"/>
      <c r="L74" s="24"/>
      <c r="M74" s="24"/>
      <c r="N74" s="132"/>
      <c r="O74" s="132"/>
      <c r="P74" s="132"/>
      <c r="Q74" s="24"/>
      <c r="R74" s="24"/>
      <c r="S74" s="24"/>
      <c r="T74" s="24"/>
      <c r="U74" s="110"/>
      <c r="V74" s="24"/>
      <c r="W74" s="24"/>
    </row>
    <row r="75" s="1" customFormat="1" ht="22.5" customHeight="1" spans="1:23">
      <c r="A75" s="129" t="s">
        <v>483</v>
      </c>
      <c r="B75" s="129" t="s">
        <v>512</v>
      </c>
      <c r="C75" s="22" t="s">
        <v>511</v>
      </c>
      <c r="D75" s="129" t="s">
        <v>72</v>
      </c>
      <c r="E75" s="129" t="s">
        <v>143</v>
      </c>
      <c r="F75" s="129" t="s">
        <v>247</v>
      </c>
      <c r="G75" s="129" t="s">
        <v>414</v>
      </c>
      <c r="H75" s="129" t="s">
        <v>97</v>
      </c>
      <c r="I75" s="24">
        <v>1963.33</v>
      </c>
      <c r="J75" s="24">
        <v>1963.33</v>
      </c>
      <c r="K75" s="24"/>
      <c r="L75" s="24"/>
      <c r="M75" s="24"/>
      <c r="N75" s="132"/>
      <c r="O75" s="132"/>
      <c r="P75" s="132"/>
      <c r="Q75" s="24"/>
      <c r="R75" s="24"/>
      <c r="S75" s="24"/>
      <c r="T75" s="24"/>
      <c r="U75" s="110"/>
      <c r="V75" s="24"/>
      <c r="W75" s="24"/>
    </row>
    <row r="76" s="1" customFormat="1" ht="22.5" customHeight="1" spans="1:23">
      <c r="A76" s="128" t="s">
        <v>513</v>
      </c>
      <c r="B76" s="25"/>
      <c r="C76" s="25"/>
      <c r="D76" s="25"/>
      <c r="E76" s="25"/>
      <c r="F76" s="25"/>
      <c r="G76" s="25"/>
      <c r="H76" s="25"/>
      <c r="I76" s="24">
        <v>500000</v>
      </c>
      <c r="J76" s="24">
        <v>500000</v>
      </c>
      <c r="K76" s="24"/>
      <c r="L76" s="24"/>
      <c r="M76" s="24"/>
      <c r="N76" s="132"/>
      <c r="O76" s="132"/>
      <c r="P76" s="132"/>
      <c r="Q76" s="24"/>
      <c r="R76" s="24"/>
      <c r="S76" s="24"/>
      <c r="T76" s="24"/>
      <c r="U76" s="110"/>
      <c r="V76" s="24"/>
      <c r="W76" s="24"/>
    </row>
    <row r="77" s="1" customFormat="1" ht="22.5" customHeight="1" spans="1:23">
      <c r="A77" s="129" t="s">
        <v>471</v>
      </c>
      <c r="B77" s="129" t="s">
        <v>514</v>
      </c>
      <c r="C77" s="22" t="s">
        <v>513</v>
      </c>
      <c r="D77" s="129" t="s">
        <v>72</v>
      </c>
      <c r="E77" s="129" t="s">
        <v>128</v>
      </c>
      <c r="F77" s="129" t="s">
        <v>227</v>
      </c>
      <c r="G77" s="129" t="s">
        <v>414</v>
      </c>
      <c r="H77" s="129" t="s">
        <v>97</v>
      </c>
      <c r="I77" s="24">
        <v>152200</v>
      </c>
      <c r="J77" s="24">
        <v>152200</v>
      </c>
      <c r="K77" s="24"/>
      <c r="L77" s="24"/>
      <c r="M77" s="24"/>
      <c r="N77" s="132"/>
      <c r="O77" s="132"/>
      <c r="P77" s="132"/>
      <c r="Q77" s="24"/>
      <c r="R77" s="24"/>
      <c r="S77" s="24"/>
      <c r="T77" s="24"/>
      <c r="U77" s="110"/>
      <c r="V77" s="24"/>
      <c r="W77" s="24"/>
    </row>
    <row r="78" s="1" customFormat="1" ht="22.5" customHeight="1" spans="1:23">
      <c r="A78" s="129" t="s">
        <v>471</v>
      </c>
      <c r="B78" s="129" t="s">
        <v>514</v>
      </c>
      <c r="C78" s="22" t="s">
        <v>513</v>
      </c>
      <c r="D78" s="129" t="s">
        <v>72</v>
      </c>
      <c r="E78" s="129" t="s">
        <v>128</v>
      </c>
      <c r="F78" s="129" t="s">
        <v>227</v>
      </c>
      <c r="G78" s="129" t="s">
        <v>414</v>
      </c>
      <c r="H78" s="129" t="s">
        <v>97</v>
      </c>
      <c r="I78" s="24">
        <v>157600</v>
      </c>
      <c r="J78" s="24">
        <v>157600</v>
      </c>
      <c r="K78" s="24"/>
      <c r="L78" s="24"/>
      <c r="M78" s="24"/>
      <c r="N78" s="132"/>
      <c r="O78" s="132"/>
      <c r="P78" s="132"/>
      <c r="Q78" s="24"/>
      <c r="R78" s="24"/>
      <c r="S78" s="24"/>
      <c r="T78" s="24"/>
      <c r="U78" s="110"/>
      <c r="V78" s="24"/>
      <c r="W78" s="24"/>
    </row>
    <row r="79" s="1" customFormat="1" ht="22.5" customHeight="1" spans="1:23">
      <c r="A79" s="129" t="s">
        <v>471</v>
      </c>
      <c r="B79" s="129" t="s">
        <v>514</v>
      </c>
      <c r="C79" s="22" t="s">
        <v>513</v>
      </c>
      <c r="D79" s="129" t="s">
        <v>72</v>
      </c>
      <c r="E79" s="129" t="s">
        <v>128</v>
      </c>
      <c r="F79" s="129" t="s">
        <v>227</v>
      </c>
      <c r="G79" s="129" t="s">
        <v>414</v>
      </c>
      <c r="H79" s="129" t="s">
        <v>97</v>
      </c>
      <c r="I79" s="24">
        <v>190200</v>
      </c>
      <c r="J79" s="24">
        <v>190200</v>
      </c>
      <c r="K79" s="24"/>
      <c r="L79" s="24"/>
      <c r="M79" s="24"/>
      <c r="N79" s="132"/>
      <c r="O79" s="132"/>
      <c r="P79" s="132"/>
      <c r="Q79" s="24"/>
      <c r="R79" s="24"/>
      <c r="S79" s="24"/>
      <c r="T79" s="24"/>
      <c r="U79" s="110"/>
      <c r="V79" s="24"/>
      <c r="W79" s="24"/>
    </row>
    <row r="80" s="1" customFormat="1" ht="22.5" customHeight="1" spans="1:23">
      <c r="A80" s="128" t="s">
        <v>515</v>
      </c>
      <c r="B80" s="25"/>
      <c r="C80" s="25"/>
      <c r="D80" s="25"/>
      <c r="E80" s="25"/>
      <c r="F80" s="25"/>
      <c r="G80" s="25"/>
      <c r="H80" s="25"/>
      <c r="I80" s="24">
        <v>140000</v>
      </c>
      <c r="J80" s="24">
        <v>140000</v>
      </c>
      <c r="K80" s="24">
        <v>140000</v>
      </c>
      <c r="L80" s="24"/>
      <c r="M80" s="24"/>
      <c r="N80" s="132"/>
      <c r="O80" s="132"/>
      <c r="P80" s="132"/>
      <c r="Q80" s="24"/>
      <c r="R80" s="24"/>
      <c r="S80" s="24"/>
      <c r="T80" s="24"/>
      <c r="U80" s="110"/>
      <c r="V80" s="24"/>
      <c r="W80" s="24"/>
    </row>
    <row r="81" s="1" customFormat="1" ht="22.5" customHeight="1" spans="1:23">
      <c r="A81" s="129" t="s">
        <v>471</v>
      </c>
      <c r="B81" s="129" t="s">
        <v>516</v>
      </c>
      <c r="C81" s="22" t="s">
        <v>515</v>
      </c>
      <c r="D81" s="129" t="s">
        <v>72</v>
      </c>
      <c r="E81" s="129" t="s">
        <v>143</v>
      </c>
      <c r="F81" s="129" t="s">
        <v>247</v>
      </c>
      <c r="G81" s="129" t="s">
        <v>313</v>
      </c>
      <c r="H81" s="129" t="s">
        <v>314</v>
      </c>
      <c r="I81" s="24">
        <v>21800</v>
      </c>
      <c r="J81" s="24">
        <v>21800</v>
      </c>
      <c r="K81" s="24">
        <v>21800</v>
      </c>
      <c r="L81" s="24"/>
      <c r="M81" s="24"/>
      <c r="N81" s="132"/>
      <c r="O81" s="132"/>
      <c r="P81" s="132"/>
      <c r="Q81" s="24"/>
      <c r="R81" s="24"/>
      <c r="S81" s="24"/>
      <c r="T81" s="24"/>
      <c r="U81" s="110"/>
      <c r="V81" s="24"/>
      <c r="W81" s="24"/>
    </row>
    <row r="82" s="1" customFormat="1" ht="22.5" customHeight="1" spans="1:23">
      <c r="A82" s="129" t="s">
        <v>471</v>
      </c>
      <c r="B82" s="129" t="s">
        <v>516</v>
      </c>
      <c r="C82" s="22" t="s">
        <v>515</v>
      </c>
      <c r="D82" s="129" t="s">
        <v>72</v>
      </c>
      <c r="E82" s="129" t="s">
        <v>143</v>
      </c>
      <c r="F82" s="129" t="s">
        <v>247</v>
      </c>
      <c r="G82" s="129" t="s">
        <v>315</v>
      </c>
      <c r="H82" s="129" t="s">
        <v>316</v>
      </c>
      <c r="I82" s="24">
        <v>48000</v>
      </c>
      <c r="J82" s="24">
        <v>48000</v>
      </c>
      <c r="K82" s="24">
        <v>48000</v>
      </c>
      <c r="L82" s="24"/>
      <c r="M82" s="24"/>
      <c r="N82" s="132"/>
      <c r="O82" s="132"/>
      <c r="P82" s="132"/>
      <c r="Q82" s="24"/>
      <c r="R82" s="24"/>
      <c r="S82" s="24"/>
      <c r="T82" s="24"/>
      <c r="U82" s="110"/>
      <c r="V82" s="24"/>
      <c r="W82" s="24"/>
    </row>
    <row r="83" s="1" customFormat="1" ht="22.5" customHeight="1" spans="1:23">
      <c r="A83" s="129" t="s">
        <v>471</v>
      </c>
      <c r="B83" s="129" t="s">
        <v>516</v>
      </c>
      <c r="C83" s="22" t="s">
        <v>515</v>
      </c>
      <c r="D83" s="129" t="s">
        <v>72</v>
      </c>
      <c r="E83" s="129" t="s">
        <v>143</v>
      </c>
      <c r="F83" s="129" t="s">
        <v>247</v>
      </c>
      <c r="G83" s="129" t="s">
        <v>377</v>
      </c>
      <c r="H83" s="129" t="s">
        <v>378</v>
      </c>
      <c r="I83" s="24">
        <v>57200</v>
      </c>
      <c r="J83" s="24">
        <v>57200</v>
      </c>
      <c r="K83" s="24">
        <v>57200</v>
      </c>
      <c r="L83" s="24"/>
      <c r="M83" s="24"/>
      <c r="N83" s="132"/>
      <c r="O83" s="132"/>
      <c r="P83" s="132"/>
      <c r="Q83" s="24"/>
      <c r="R83" s="24"/>
      <c r="S83" s="24"/>
      <c r="T83" s="24"/>
      <c r="U83" s="110"/>
      <c r="V83" s="24"/>
      <c r="W83" s="24"/>
    </row>
    <row r="84" s="1" customFormat="1" ht="22.5" customHeight="1" spans="1:23">
      <c r="A84" s="129" t="s">
        <v>471</v>
      </c>
      <c r="B84" s="129" t="s">
        <v>516</v>
      </c>
      <c r="C84" s="22" t="s">
        <v>515</v>
      </c>
      <c r="D84" s="129" t="s">
        <v>72</v>
      </c>
      <c r="E84" s="129" t="s">
        <v>143</v>
      </c>
      <c r="F84" s="129" t="s">
        <v>247</v>
      </c>
      <c r="G84" s="129" t="s">
        <v>317</v>
      </c>
      <c r="H84" s="129" t="s">
        <v>318</v>
      </c>
      <c r="I84" s="24">
        <v>13000</v>
      </c>
      <c r="J84" s="24">
        <v>13000</v>
      </c>
      <c r="K84" s="24">
        <v>13000</v>
      </c>
      <c r="L84" s="24"/>
      <c r="M84" s="24"/>
      <c r="N84" s="132"/>
      <c r="O84" s="132"/>
      <c r="P84" s="132"/>
      <c r="Q84" s="24"/>
      <c r="R84" s="24"/>
      <c r="S84" s="24"/>
      <c r="T84" s="24"/>
      <c r="U84" s="110"/>
      <c r="V84" s="24"/>
      <c r="W84" s="24"/>
    </row>
    <row r="85" s="1" customFormat="1" ht="22.5" customHeight="1" spans="1:23">
      <c r="A85" s="128" t="s">
        <v>517</v>
      </c>
      <c r="B85" s="25"/>
      <c r="C85" s="25"/>
      <c r="D85" s="25"/>
      <c r="E85" s="25"/>
      <c r="F85" s="25"/>
      <c r="G85" s="25"/>
      <c r="H85" s="25"/>
      <c r="I85" s="24">
        <v>76320</v>
      </c>
      <c r="J85" s="24">
        <v>76320</v>
      </c>
      <c r="K85" s="24"/>
      <c r="L85" s="24"/>
      <c r="M85" s="24"/>
      <c r="N85" s="132"/>
      <c r="O85" s="132"/>
      <c r="P85" s="132"/>
      <c r="Q85" s="24"/>
      <c r="R85" s="24"/>
      <c r="S85" s="24"/>
      <c r="T85" s="24"/>
      <c r="U85" s="110"/>
      <c r="V85" s="24"/>
      <c r="W85" s="24"/>
    </row>
    <row r="86" s="1" customFormat="1" ht="22.5" customHeight="1" spans="1:23">
      <c r="A86" s="129" t="s">
        <v>483</v>
      </c>
      <c r="B86" s="129" t="s">
        <v>518</v>
      </c>
      <c r="C86" s="22" t="s">
        <v>517</v>
      </c>
      <c r="D86" s="129" t="s">
        <v>72</v>
      </c>
      <c r="E86" s="129" t="s">
        <v>128</v>
      </c>
      <c r="F86" s="129" t="s">
        <v>227</v>
      </c>
      <c r="G86" s="129" t="s">
        <v>414</v>
      </c>
      <c r="H86" s="129" t="s">
        <v>97</v>
      </c>
      <c r="I86" s="24">
        <v>42480</v>
      </c>
      <c r="J86" s="24">
        <v>42480</v>
      </c>
      <c r="K86" s="24"/>
      <c r="L86" s="24"/>
      <c r="M86" s="24"/>
      <c r="N86" s="132"/>
      <c r="O86" s="132"/>
      <c r="P86" s="132"/>
      <c r="Q86" s="24"/>
      <c r="R86" s="24"/>
      <c r="S86" s="24"/>
      <c r="T86" s="24"/>
      <c r="U86" s="110"/>
      <c r="V86" s="24"/>
      <c r="W86" s="24"/>
    </row>
    <row r="87" s="1" customFormat="1" ht="22.5" customHeight="1" spans="1:23">
      <c r="A87" s="129" t="s">
        <v>483</v>
      </c>
      <c r="B87" s="129" t="s">
        <v>518</v>
      </c>
      <c r="C87" s="22" t="s">
        <v>517</v>
      </c>
      <c r="D87" s="129" t="s">
        <v>72</v>
      </c>
      <c r="E87" s="129" t="s">
        <v>128</v>
      </c>
      <c r="F87" s="129" t="s">
        <v>227</v>
      </c>
      <c r="G87" s="129" t="s">
        <v>414</v>
      </c>
      <c r="H87" s="129" t="s">
        <v>97</v>
      </c>
      <c r="I87" s="24">
        <v>16200</v>
      </c>
      <c r="J87" s="24">
        <v>16200</v>
      </c>
      <c r="K87" s="24"/>
      <c r="L87" s="24"/>
      <c r="M87" s="24"/>
      <c r="N87" s="132"/>
      <c r="O87" s="132"/>
      <c r="P87" s="132"/>
      <c r="Q87" s="24"/>
      <c r="R87" s="24"/>
      <c r="S87" s="24"/>
      <c r="T87" s="24"/>
      <c r="U87" s="110"/>
      <c r="V87" s="24"/>
      <c r="W87" s="24"/>
    </row>
    <row r="88" s="1" customFormat="1" ht="22.5" customHeight="1" spans="1:23">
      <c r="A88" s="129" t="s">
        <v>483</v>
      </c>
      <c r="B88" s="129" t="s">
        <v>518</v>
      </c>
      <c r="C88" s="22" t="s">
        <v>517</v>
      </c>
      <c r="D88" s="129" t="s">
        <v>72</v>
      </c>
      <c r="E88" s="129" t="s">
        <v>128</v>
      </c>
      <c r="F88" s="129" t="s">
        <v>227</v>
      </c>
      <c r="G88" s="129" t="s">
        <v>414</v>
      </c>
      <c r="H88" s="129" t="s">
        <v>97</v>
      </c>
      <c r="I88" s="24">
        <v>17640</v>
      </c>
      <c r="J88" s="24">
        <v>17640</v>
      </c>
      <c r="K88" s="24"/>
      <c r="L88" s="24"/>
      <c r="M88" s="24"/>
      <c r="N88" s="132"/>
      <c r="O88" s="132"/>
      <c r="P88" s="132"/>
      <c r="Q88" s="24"/>
      <c r="R88" s="24"/>
      <c r="S88" s="24"/>
      <c r="T88" s="24"/>
      <c r="U88" s="110"/>
      <c r="V88" s="24"/>
      <c r="W88" s="24"/>
    </row>
    <row r="89" s="1" customFormat="1" ht="22.5" customHeight="1" spans="1:23">
      <c r="A89" s="128" t="s">
        <v>519</v>
      </c>
      <c r="B89" s="25"/>
      <c r="C89" s="25"/>
      <c r="D89" s="25"/>
      <c r="E89" s="25"/>
      <c r="F89" s="25"/>
      <c r="G89" s="25"/>
      <c r="H89" s="25"/>
      <c r="I89" s="24">
        <v>200000</v>
      </c>
      <c r="J89" s="24">
        <v>200000</v>
      </c>
      <c r="K89" s="24">
        <v>200000</v>
      </c>
      <c r="L89" s="24"/>
      <c r="M89" s="24"/>
      <c r="N89" s="132"/>
      <c r="O89" s="132"/>
      <c r="P89" s="132"/>
      <c r="Q89" s="24"/>
      <c r="R89" s="24"/>
      <c r="S89" s="24"/>
      <c r="T89" s="24"/>
      <c r="U89" s="110"/>
      <c r="V89" s="24"/>
      <c r="W89" s="24"/>
    </row>
    <row r="90" s="1" customFormat="1" ht="22.5" customHeight="1" spans="1:23">
      <c r="A90" s="129" t="s">
        <v>476</v>
      </c>
      <c r="B90" s="129" t="s">
        <v>520</v>
      </c>
      <c r="C90" s="22" t="s">
        <v>519</v>
      </c>
      <c r="D90" s="129" t="s">
        <v>72</v>
      </c>
      <c r="E90" s="129" t="s">
        <v>143</v>
      </c>
      <c r="F90" s="129" t="s">
        <v>247</v>
      </c>
      <c r="G90" s="129" t="s">
        <v>313</v>
      </c>
      <c r="H90" s="129" t="s">
        <v>314</v>
      </c>
      <c r="I90" s="24">
        <v>200000</v>
      </c>
      <c r="J90" s="24">
        <v>200000</v>
      </c>
      <c r="K90" s="24">
        <v>200000</v>
      </c>
      <c r="L90" s="24"/>
      <c r="M90" s="24"/>
      <c r="N90" s="132"/>
      <c r="O90" s="132"/>
      <c r="P90" s="132"/>
      <c r="Q90" s="24"/>
      <c r="R90" s="24"/>
      <c r="S90" s="24"/>
      <c r="T90" s="24"/>
      <c r="U90" s="110"/>
      <c r="V90" s="24"/>
      <c r="W90" s="24"/>
    </row>
    <row r="91" s="1" customFormat="1" ht="22.5" customHeight="1" spans="1:23">
      <c r="A91" s="128" t="s">
        <v>521</v>
      </c>
      <c r="B91" s="25"/>
      <c r="C91" s="25"/>
      <c r="D91" s="25"/>
      <c r="E91" s="25"/>
      <c r="F91" s="25"/>
      <c r="G91" s="25"/>
      <c r="H91" s="25"/>
      <c r="I91" s="24">
        <v>29220</v>
      </c>
      <c r="J91" s="24"/>
      <c r="K91" s="24"/>
      <c r="L91" s="24"/>
      <c r="M91" s="24"/>
      <c r="N91" s="132">
        <v>29220</v>
      </c>
      <c r="O91" s="132"/>
      <c r="P91" s="132"/>
      <c r="Q91" s="24"/>
      <c r="R91" s="24"/>
      <c r="S91" s="24"/>
      <c r="T91" s="24"/>
      <c r="U91" s="110"/>
      <c r="V91" s="24"/>
      <c r="W91" s="24"/>
    </row>
    <row r="92" s="1" customFormat="1" ht="22.5" customHeight="1" spans="1:23">
      <c r="A92" s="129" t="s">
        <v>476</v>
      </c>
      <c r="B92" s="129" t="s">
        <v>522</v>
      </c>
      <c r="C92" s="22" t="s">
        <v>521</v>
      </c>
      <c r="D92" s="129" t="s">
        <v>72</v>
      </c>
      <c r="E92" s="129" t="s">
        <v>201</v>
      </c>
      <c r="F92" s="129" t="s">
        <v>202</v>
      </c>
      <c r="G92" s="129" t="s">
        <v>315</v>
      </c>
      <c r="H92" s="129" t="s">
        <v>316</v>
      </c>
      <c r="I92" s="24">
        <v>9220</v>
      </c>
      <c r="J92" s="24"/>
      <c r="K92" s="24"/>
      <c r="L92" s="24"/>
      <c r="M92" s="24"/>
      <c r="N92" s="132">
        <v>9220</v>
      </c>
      <c r="O92" s="132"/>
      <c r="P92" s="132"/>
      <c r="Q92" s="24"/>
      <c r="R92" s="24"/>
      <c r="S92" s="24"/>
      <c r="T92" s="24"/>
      <c r="U92" s="110"/>
      <c r="V92" s="24"/>
      <c r="W92" s="24"/>
    </row>
    <row r="93" s="1" customFormat="1" ht="22.5" customHeight="1" spans="1:23">
      <c r="A93" s="129" t="s">
        <v>476</v>
      </c>
      <c r="B93" s="129" t="s">
        <v>522</v>
      </c>
      <c r="C93" s="22" t="s">
        <v>521</v>
      </c>
      <c r="D93" s="129" t="s">
        <v>72</v>
      </c>
      <c r="E93" s="129" t="s">
        <v>201</v>
      </c>
      <c r="F93" s="129" t="s">
        <v>202</v>
      </c>
      <c r="G93" s="129" t="s">
        <v>315</v>
      </c>
      <c r="H93" s="129" t="s">
        <v>316</v>
      </c>
      <c r="I93" s="24">
        <v>20000</v>
      </c>
      <c r="J93" s="24"/>
      <c r="K93" s="24"/>
      <c r="L93" s="24"/>
      <c r="M93" s="24"/>
      <c r="N93" s="132">
        <v>20000</v>
      </c>
      <c r="O93" s="132"/>
      <c r="P93" s="132"/>
      <c r="Q93" s="24"/>
      <c r="R93" s="24"/>
      <c r="S93" s="24"/>
      <c r="T93" s="24"/>
      <c r="U93" s="110"/>
      <c r="V93" s="24"/>
      <c r="W93" s="24"/>
    </row>
    <row r="94" s="1" customFormat="1" ht="22.5" customHeight="1" spans="1:23">
      <c r="A94" s="128" t="s">
        <v>523</v>
      </c>
      <c r="B94" s="25"/>
      <c r="C94" s="25"/>
      <c r="D94" s="25"/>
      <c r="E94" s="25"/>
      <c r="F94" s="25"/>
      <c r="G94" s="25"/>
      <c r="H94" s="25"/>
      <c r="I94" s="24">
        <v>100000</v>
      </c>
      <c r="J94" s="24">
        <v>100000</v>
      </c>
      <c r="K94" s="24">
        <v>100000</v>
      </c>
      <c r="L94" s="24"/>
      <c r="M94" s="24"/>
      <c r="N94" s="132"/>
      <c r="O94" s="132"/>
      <c r="P94" s="132"/>
      <c r="Q94" s="24"/>
      <c r="R94" s="24"/>
      <c r="S94" s="24"/>
      <c r="T94" s="24"/>
      <c r="U94" s="110"/>
      <c r="V94" s="24"/>
      <c r="W94" s="24"/>
    </row>
    <row r="95" s="1" customFormat="1" ht="22.5" customHeight="1" spans="1:23">
      <c r="A95" s="129" t="s">
        <v>471</v>
      </c>
      <c r="B95" s="129" t="s">
        <v>524</v>
      </c>
      <c r="C95" s="22" t="s">
        <v>523</v>
      </c>
      <c r="D95" s="129" t="s">
        <v>74</v>
      </c>
      <c r="E95" s="129" t="s">
        <v>132</v>
      </c>
      <c r="F95" s="129" t="s">
        <v>231</v>
      </c>
      <c r="G95" s="129" t="s">
        <v>313</v>
      </c>
      <c r="H95" s="129" t="s">
        <v>314</v>
      </c>
      <c r="I95" s="24">
        <v>5000</v>
      </c>
      <c r="J95" s="24">
        <v>5000</v>
      </c>
      <c r="K95" s="24">
        <v>5000</v>
      </c>
      <c r="L95" s="24"/>
      <c r="M95" s="24"/>
      <c r="N95" s="132"/>
      <c r="O95" s="132"/>
      <c r="P95" s="132"/>
      <c r="Q95" s="24"/>
      <c r="R95" s="24"/>
      <c r="S95" s="24"/>
      <c r="T95" s="24"/>
      <c r="U95" s="110"/>
      <c r="V95" s="24"/>
      <c r="W95" s="24"/>
    </row>
    <row r="96" s="1" customFormat="1" ht="22.5" customHeight="1" spans="1:23">
      <c r="A96" s="129" t="s">
        <v>471</v>
      </c>
      <c r="B96" s="129" t="s">
        <v>524</v>
      </c>
      <c r="C96" s="22" t="s">
        <v>523</v>
      </c>
      <c r="D96" s="129" t="s">
        <v>74</v>
      </c>
      <c r="E96" s="129" t="s">
        <v>132</v>
      </c>
      <c r="F96" s="129" t="s">
        <v>231</v>
      </c>
      <c r="G96" s="129" t="s">
        <v>315</v>
      </c>
      <c r="H96" s="129" t="s">
        <v>316</v>
      </c>
      <c r="I96" s="24">
        <v>35000</v>
      </c>
      <c r="J96" s="24">
        <v>35000</v>
      </c>
      <c r="K96" s="24">
        <v>35000</v>
      </c>
      <c r="L96" s="24"/>
      <c r="M96" s="24"/>
      <c r="N96" s="132"/>
      <c r="O96" s="132"/>
      <c r="P96" s="132"/>
      <c r="Q96" s="24"/>
      <c r="R96" s="24"/>
      <c r="S96" s="24"/>
      <c r="T96" s="24"/>
      <c r="U96" s="110"/>
      <c r="V96" s="24"/>
      <c r="W96" s="24"/>
    </row>
    <row r="97" s="1" customFormat="1" ht="22.5" customHeight="1" spans="1:23">
      <c r="A97" s="129" t="s">
        <v>471</v>
      </c>
      <c r="B97" s="129" t="s">
        <v>524</v>
      </c>
      <c r="C97" s="22" t="s">
        <v>523</v>
      </c>
      <c r="D97" s="129" t="s">
        <v>74</v>
      </c>
      <c r="E97" s="129" t="s">
        <v>132</v>
      </c>
      <c r="F97" s="129" t="s">
        <v>231</v>
      </c>
      <c r="G97" s="129" t="s">
        <v>417</v>
      </c>
      <c r="H97" s="129" t="s">
        <v>418</v>
      </c>
      <c r="I97" s="24">
        <v>57000</v>
      </c>
      <c r="J97" s="24">
        <v>57000</v>
      </c>
      <c r="K97" s="24">
        <v>57000</v>
      </c>
      <c r="L97" s="24"/>
      <c r="M97" s="24"/>
      <c r="N97" s="132"/>
      <c r="O97" s="132"/>
      <c r="P97" s="132"/>
      <c r="Q97" s="24"/>
      <c r="R97" s="24"/>
      <c r="S97" s="24"/>
      <c r="T97" s="24"/>
      <c r="U97" s="110"/>
      <c r="V97" s="24"/>
      <c r="W97" s="24"/>
    </row>
    <row r="98" s="1" customFormat="1" ht="22.5" customHeight="1" spans="1:23">
      <c r="A98" s="129" t="s">
        <v>471</v>
      </c>
      <c r="B98" s="129" t="s">
        <v>524</v>
      </c>
      <c r="C98" s="22" t="s">
        <v>523</v>
      </c>
      <c r="D98" s="129" t="s">
        <v>74</v>
      </c>
      <c r="E98" s="129" t="s">
        <v>132</v>
      </c>
      <c r="F98" s="129" t="s">
        <v>231</v>
      </c>
      <c r="G98" s="129" t="s">
        <v>339</v>
      </c>
      <c r="H98" s="129" t="s">
        <v>340</v>
      </c>
      <c r="I98" s="24">
        <v>3000</v>
      </c>
      <c r="J98" s="24">
        <v>3000</v>
      </c>
      <c r="K98" s="24">
        <v>3000</v>
      </c>
      <c r="L98" s="24"/>
      <c r="M98" s="24"/>
      <c r="N98" s="132"/>
      <c r="O98" s="132"/>
      <c r="P98" s="132"/>
      <c r="Q98" s="24"/>
      <c r="R98" s="24"/>
      <c r="S98" s="24"/>
      <c r="T98" s="24"/>
      <c r="U98" s="110"/>
      <c r="V98" s="24"/>
      <c r="W98" s="24"/>
    </row>
    <row r="99" s="1" customFormat="1" ht="22.5" customHeight="1" spans="1:23">
      <c r="A99" s="128" t="s">
        <v>525</v>
      </c>
      <c r="B99" s="25"/>
      <c r="C99" s="25"/>
      <c r="D99" s="25"/>
      <c r="E99" s="25"/>
      <c r="F99" s="25"/>
      <c r="G99" s="25"/>
      <c r="H99" s="25"/>
      <c r="I99" s="24">
        <v>22163</v>
      </c>
      <c r="J99" s="24"/>
      <c r="K99" s="24"/>
      <c r="L99" s="24"/>
      <c r="M99" s="24"/>
      <c r="N99" s="132">
        <v>22163</v>
      </c>
      <c r="O99" s="132"/>
      <c r="P99" s="132"/>
      <c r="Q99" s="24"/>
      <c r="R99" s="24"/>
      <c r="S99" s="24"/>
      <c r="T99" s="24"/>
      <c r="U99" s="110"/>
      <c r="V99" s="24"/>
      <c r="W99" s="24"/>
    </row>
    <row r="100" s="1" customFormat="1" ht="22.5" customHeight="1" spans="1:23">
      <c r="A100" s="129" t="s">
        <v>471</v>
      </c>
      <c r="B100" s="129" t="s">
        <v>526</v>
      </c>
      <c r="C100" s="22" t="s">
        <v>525</v>
      </c>
      <c r="D100" s="129" t="s">
        <v>74</v>
      </c>
      <c r="E100" s="129" t="s">
        <v>132</v>
      </c>
      <c r="F100" s="129" t="s">
        <v>231</v>
      </c>
      <c r="G100" s="129" t="s">
        <v>406</v>
      </c>
      <c r="H100" s="129" t="s">
        <v>407</v>
      </c>
      <c r="I100" s="24">
        <v>10000</v>
      </c>
      <c r="J100" s="24"/>
      <c r="K100" s="24"/>
      <c r="L100" s="24"/>
      <c r="M100" s="24"/>
      <c r="N100" s="132">
        <v>10000</v>
      </c>
      <c r="O100" s="132"/>
      <c r="P100" s="132"/>
      <c r="Q100" s="24"/>
      <c r="R100" s="24"/>
      <c r="S100" s="24"/>
      <c r="T100" s="24"/>
      <c r="U100" s="110"/>
      <c r="V100" s="24"/>
      <c r="W100" s="24"/>
    </row>
    <row r="101" s="1" customFormat="1" ht="22.5" customHeight="1" spans="1:23">
      <c r="A101" s="129" t="s">
        <v>471</v>
      </c>
      <c r="B101" s="129" t="s">
        <v>526</v>
      </c>
      <c r="C101" s="22" t="s">
        <v>525</v>
      </c>
      <c r="D101" s="129" t="s">
        <v>74</v>
      </c>
      <c r="E101" s="129" t="s">
        <v>132</v>
      </c>
      <c r="F101" s="129" t="s">
        <v>231</v>
      </c>
      <c r="G101" s="129" t="s">
        <v>406</v>
      </c>
      <c r="H101" s="129" t="s">
        <v>407</v>
      </c>
      <c r="I101" s="24">
        <v>12163</v>
      </c>
      <c r="J101" s="24"/>
      <c r="K101" s="24"/>
      <c r="L101" s="24"/>
      <c r="M101" s="24"/>
      <c r="N101" s="132">
        <v>12163</v>
      </c>
      <c r="O101" s="132"/>
      <c r="P101" s="132"/>
      <c r="Q101" s="24"/>
      <c r="R101" s="24"/>
      <c r="S101" s="24"/>
      <c r="T101" s="24"/>
      <c r="U101" s="110"/>
      <c r="V101" s="24"/>
      <c r="W101" s="24"/>
    </row>
    <row r="102" s="1" customFormat="1" ht="22.5" customHeight="1" spans="1:23">
      <c r="A102" s="128" t="s">
        <v>527</v>
      </c>
      <c r="B102" s="25"/>
      <c r="C102" s="25"/>
      <c r="D102" s="25"/>
      <c r="E102" s="25"/>
      <c r="F102" s="25"/>
      <c r="G102" s="25"/>
      <c r="H102" s="25"/>
      <c r="I102" s="24">
        <v>20000</v>
      </c>
      <c r="J102" s="24">
        <v>20000</v>
      </c>
      <c r="K102" s="24">
        <v>20000</v>
      </c>
      <c r="L102" s="24"/>
      <c r="M102" s="24"/>
      <c r="N102" s="132"/>
      <c r="O102" s="132"/>
      <c r="P102" s="132"/>
      <c r="Q102" s="24"/>
      <c r="R102" s="24"/>
      <c r="S102" s="24"/>
      <c r="T102" s="24"/>
      <c r="U102" s="110"/>
      <c r="V102" s="24"/>
      <c r="W102" s="24"/>
    </row>
    <row r="103" s="1" customFormat="1" ht="22.5" customHeight="1" spans="1:23">
      <c r="A103" s="129" t="s">
        <v>471</v>
      </c>
      <c r="B103" s="129" t="s">
        <v>528</v>
      </c>
      <c r="C103" s="22" t="s">
        <v>527</v>
      </c>
      <c r="D103" s="129" t="s">
        <v>74</v>
      </c>
      <c r="E103" s="129" t="s">
        <v>132</v>
      </c>
      <c r="F103" s="129" t="s">
        <v>231</v>
      </c>
      <c r="G103" s="129" t="s">
        <v>315</v>
      </c>
      <c r="H103" s="129" t="s">
        <v>316</v>
      </c>
      <c r="I103" s="24">
        <v>3000</v>
      </c>
      <c r="J103" s="24">
        <v>3000</v>
      </c>
      <c r="K103" s="24">
        <v>3000</v>
      </c>
      <c r="L103" s="24"/>
      <c r="M103" s="24"/>
      <c r="N103" s="132"/>
      <c r="O103" s="132"/>
      <c r="P103" s="132"/>
      <c r="Q103" s="24"/>
      <c r="R103" s="24"/>
      <c r="S103" s="24"/>
      <c r="T103" s="24"/>
      <c r="U103" s="110"/>
      <c r="V103" s="24"/>
      <c r="W103" s="24"/>
    </row>
    <row r="104" s="1" customFormat="1" ht="22.5" customHeight="1" spans="1:23">
      <c r="A104" s="129" t="s">
        <v>471</v>
      </c>
      <c r="B104" s="129" t="s">
        <v>528</v>
      </c>
      <c r="C104" s="22" t="s">
        <v>527</v>
      </c>
      <c r="D104" s="129" t="s">
        <v>74</v>
      </c>
      <c r="E104" s="129" t="s">
        <v>132</v>
      </c>
      <c r="F104" s="129" t="s">
        <v>231</v>
      </c>
      <c r="G104" s="129" t="s">
        <v>417</v>
      </c>
      <c r="H104" s="129" t="s">
        <v>418</v>
      </c>
      <c r="I104" s="24">
        <v>17000</v>
      </c>
      <c r="J104" s="24">
        <v>17000</v>
      </c>
      <c r="K104" s="24">
        <v>17000</v>
      </c>
      <c r="L104" s="24"/>
      <c r="M104" s="24"/>
      <c r="N104" s="132"/>
      <c r="O104" s="132"/>
      <c r="P104" s="132"/>
      <c r="Q104" s="24"/>
      <c r="R104" s="24"/>
      <c r="S104" s="24"/>
      <c r="T104" s="24"/>
      <c r="U104" s="110"/>
      <c r="V104" s="24"/>
      <c r="W104" s="24"/>
    </row>
    <row r="105" s="1" customFormat="1" ht="22.5" customHeight="1" spans="1:23">
      <c r="A105" s="128" t="s">
        <v>529</v>
      </c>
      <c r="B105" s="25"/>
      <c r="C105" s="25"/>
      <c r="D105" s="25"/>
      <c r="E105" s="25"/>
      <c r="F105" s="25"/>
      <c r="G105" s="25"/>
      <c r="H105" s="25"/>
      <c r="I105" s="24">
        <v>50000</v>
      </c>
      <c r="J105" s="24">
        <v>50000</v>
      </c>
      <c r="K105" s="24">
        <v>50000</v>
      </c>
      <c r="L105" s="24"/>
      <c r="M105" s="24"/>
      <c r="N105" s="132"/>
      <c r="O105" s="132"/>
      <c r="P105" s="132"/>
      <c r="Q105" s="24"/>
      <c r="R105" s="24"/>
      <c r="S105" s="24"/>
      <c r="T105" s="24"/>
      <c r="U105" s="110"/>
      <c r="V105" s="24"/>
      <c r="W105" s="24"/>
    </row>
    <row r="106" s="1" customFormat="1" ht="22.5" customHeight="1" spans="1:23">
      <c r="A106" s="129" t="s">
        <v>476</v>
      </c>
      <c r="B106" s="129" t="s">
        <v>530</v>
      </c>
      <c r="C106" s="22" t="s">
        <v>529</v>
      </c>
      <c r="D106" s="129" t="s">
        <v>74</v>
      </c>
      <c r="E106" s="129" t="s">
        <v>129</v>
      </c>
      <c r="F106" s="129" t="s">
        <v>228</v>
      </c>
      <c r="G106" s="129" t="s">
        <v>313</v>
      </c>
      <c r="H106" s="129" t="s">
        <v>314</v>
      </c>
      <c r="I106" s="24">
        <v>15000</v>
      </c>
      <c r="J106" s="24">
        <v>15000</v>
      </c>
      <c r="K106" s="24">
        <v>15000</v>
      </c>
      <c r="L106" s="24"/>
      <c r="M106" s="24"/>
      <c r="N106" s="132"/>
      <c r="O106" s="132"/>
      <c r="P106" s="132"/>
      <c r="Q106" s="24"/>
      <c r="R106" s="24"/>
      <c r="S106" s="24"/>
      <c r="T106" s="24"/>
      <c r="U106" s="110"/>
      <c r="V106" s="24"/>
      <c r="W106" s="24"/>
    </row>
    <row r="107" s="1" customFormat="1" ht="22.5" customHeight="1" spans="1:23">
      <c r="A107" s="129" t="s">
        <v>476</v>
      </c>
      <c r="B107" s="129" t="s">
        <v>530</v>
      </c>
      <c r="C107" s="22" t="s">
        <v>529</v>
      </c>
      <c r="D107" s="129" t="s">
        <v>74</v>
      </c>
      <c r="E107" s="129" t="s">
        <v>129</v>
      </c>
      <c r="F107" s="129" t="s">
        <v>228</v>
      </c>
      <c r="G107" s="129" t="s">
        <v>417</v>
      </c>
      <c r="H107" s="129" t="s">
        <v>418</v>
      </c>
      <c r="I107" s="24">
        <v>35000</v>
      </c>
      <c r="J107" s="24">
        <v>35000</v>
      </c>
      <c r="K107" s="24">
        <v>35000</v>
      </c>
      <c r="L107" s="24"/>
      <c r="M107" s="24"/>
      <c r="N107" s="132"/>
      <c r="O107" s="132"/>
      <c r="P107" s="132"/>
      <c r="Q107" s="24"/>
      <c r="R107" s="24"/>
      <c r="S107" s="24"/>
      <c r="T107" s="24"/>
      <c r="U107" s="110"/>
      <c r="V107" s="24"/>
      <c r="W107" s="24"/>
    </row>
    <row r="108" s="1" customFormat="1" ht="22.5" customHeight="1" spans="1:23">
      <c r="A108" s="128" t="s">
        <v>531</v>
      </c>
      <c r="B108" s="25"/>
      <c r="C108" s="25"/>
      <c r="D108" s="25"/>
      <c r="E108" s="25"/>
      <c r="F108" s="25"/>
      <c r="G108" s="25"/>
      <c r="H108" s="25"/>
      <c r="I108" s="24">
        <v>50122.25</v>
      </c>
      <c r="J108" s="24"/>
      <c r="K108" s="24"/>
      <c r="L108" s="24"/>
      <c r="M108" s="24"/>
      <c r="N108" s="132">
        <v>50122.25</v>
      </c>
      <c r="O108" s="132"/>
      <c r="P108" s="132"/>
      <c r="Q108" s="24"/>
      <c r="R108" s="24"/>
      <c r="S108" s="24"/>
      <c r="T108" s="24"/>
      <c r="U108" s="110"/>
      <c r="V108" s="24"/>
      <c r="W108" s="24"/>
    </row>
    <row r="109" s="1" customFormat="1" ht="22.5" customHeight="1" spans="1:23">
      <c r="A109" s="129" t="s">
        <v>471</v>
      </c>
      <c r="B109" s="129" t="s">
        <v>532</v>
      </c>
      <c r="C109" s="22" t="s">
        <v>531</v>
      </c>
      <c r="D109" s="129" t="s">
        <v>76</v>
      </c>
      <c r="E109" s="129" t="s">
        <v>128</v>
      </c>
      <c r="F109" s="129" t="s">
        <v>227</v>
      </c>
      <c r="G109" s="129" t="s">
        <v>315</v>
      </c>
      <c r="H109" s="129" t="s">
        <v>316</v>
      </c>
      <c r="I109" s="24">
        <v>30000</v>
      </c>
      <c r="J109" s="24"/>
      <c r="K109" s="24"/>
      <c r="L109" s="24"/>
      <c r="M109" s="24"/>
      <c r="N109" s="132">
        <v>30000</v>
      </c>
      <c r="O109" s="132"/>
      <c r="P109" s="132"/>
      <c r="Q109" s="24"/>
      <c r="R109" s="24"/>
      <c r="S109" s="24"/>
      <c r="T109" s="24"/>
      <c r="U109" s="110"/>
      <c r="V109" s="24"/>
      <c r="W109" s="24"/>
    </row>
    <row r="110" s="1" customFormat="1" ht="22.5" customHeight="1" spans="1:23">
      <c r="A110" s="129" t="s">
        <v>471</v>
      </c>
      <c r="B110" s="129" t="s">
        <v>532</v>
      </c>
      <c r="C110" s="22" t="s">
        <v>531</v>
      </c>
      <c r="D110" s="129" t="s">
        <v>76</v>
      </c>
      <c r="E110" s="129" t="s">
        <v>128</v>
      </c>
      <c r="F110" s="129" t="s">
        <v>227</v>
      </c>
      <c r="G110" s="129" t="s">
        <v>417</v>
      </c>
      <c r="H110" s="129" t="s">
        <v>418</v>
      </c>
      <c r="I110" s="24">
        <v>12122.25</v>
      </c>
      <c r="J110" s="24"/>
      <c r="K110" s="24"/>
      <c r="L110" s="24"/>
      <c r="M110" s="24"/>
      <c r="N110" s="132">
        <v>12122.25</v>
      </c>
      <c r="O110" s="132"/>
      <c r="P110" s="132"/>
      <c r="Q110" s="24"/>
      <c r="R110" s="24"/>
      <c r="S110" s="24"/>
      <c r="T110" s="24"/>
      <c r="U110" s="110"/>
      <c r="V110" s="24"/>
      <c r="W110" s="24"/>
    </row>
    <row r="111" s="1" customFormat="1" ht="22.5" customHeight="1" spans="1:23">
      <c r="A111" s="129" t="s">
        <v>471</v>
      </c>
      <c r="B111" s="129" t="s">
        <v>532</v>
      </c>
      <c r="C111" s="22" t="s">
        <v>531</v>
      </c>
      <c r="D111" s="129" t="s">
        <v>76</v>
      </c>
      <c r="E111" s="129" t="s">
        <v>128</v>
      </c>
      <c r="F111" s="129" t="s">
        <v>227</v>
      </c>
      <c r="G111" s="129" t="s">
        <v>379</v>
      </c>
      <c r="H111" s="129" t="s">
        <v>380</v>
      </c>
      <c r="I111" s="24">
        <v>8000</v>
      </c>
      <c r="J111" s="24"/>
      <c r="K111" s="24"/>
      <c r="L111" s="24"/>
      <c r="M111" s="24"/>
      <c r="N111" s="132">
        <v>8000</v>
      </c>
      <c r="O111" s="132"/>
      <c r="P111" s="132"/>
      <c r="Q111" s="24"/>
      <c r="R111" s="24"/>
      <c r="S111" s="24"/>
      <c r="T111" s="24"/>
      <c r="U111" s="110"/>
      <c r="V111" s="24"/>
      <c r="W111" s="24"/>
    </row>
    <row r="112" s="1" customFormat="1" ht="22.5" customHeight="1" spans="1:23">
      <c r="A112" s="128" t="s">
        <v>533</v>
      </c>
      <c r="B112" s="25"/>
      <c r="C112" s="25"/>
      <c r="D112" s="25"/>
      <c r="E112" s="25"/>
      <c r="F112" s="25"/>
      <c r="G112" s="25"/>
      <c r="H112" s="25"/>
      <c r="I112" s="24">
        <v>1051.95</v>
      </c>
      <c r="J112" s="24"/>
      <c r="K112" s="24"/>
      <c r="L112" s="24"/>
      <c r="M112" s="24"/>
      <c r="N112" s="132">
        <v>1051.95</v>
      </c>
      <c r="O112" s="132"/>
      <c r="P112" s="132"/>
      <c r="Q112" s="24"/>
      <c r="R112" s="24"/>
      <c r="S112" s="24"/>
      <c r="T112" s="24"/>
      <c r="U112" s="110"/>
      <c r="V112" s="24"/>
      <c r="W112" s="24"/>
    </row>
    <row r="113" s="1" customFormat="1" ht="22.5" customHeight="1" spans="1:23">
      <c r="A113" s="129" t="s">
        <v>471</v>
      </c>
      <c r="B113" s="129" t="s">
        <v>534</v>
      </c>
      <c r="C113" s="22" t="s">
        <v>533</v>
      </c>
      <c r="D113" s="129" t="s">
        <v>76</v>
      </c>
      <c r="E113" s="129" t="s">
        <v>129</v>
      </c>
      <c r="F113" s="129" t="s">
        <v>228</v>
      </c>
      <c r="G113" s="129" t="s">
        <v>315</v>
      </c>
      <c r="H113" s="129" t="s">
        <v>316</v>
      </c>
      <c r="I113" s="24">
        <v>1051.95</v>
      </c>
      <c r="J113" s="24"/>
      <c r="K113" s="24"/>
      <c r="L113" s="24"/>
      <c r="M113" s="24"/>
      <c r="N113" s="132">
        <v>1051.95</v>
      </c>
      <c r="O113" s="132"/>
      <c r="P113" s="132"/>
      <c r="Q113" s="24"/>
      <c r="R113" s="24"/>
      <c r="S113" s="24"/>
      <c r="T113" s="24"/>
      <c r="U113" s="110"/>
      <c r="V113" s="24"/>
      <c r="W113" s="24"/>
    </row>
    <row r="114" s="1" customFormat="1" ht="22.5" customHeight="1" spans="1:23">
      <c r="A114" s="128" t="s">
        <v>535</v>
      </c>
      <c r="B114" s="25"/>
      <c r="C114" s="25"/>
      <c r="D114" s="25"/>
      <c r="E114" s="25"/>
      <c r="F114" s="25"/>
      <c r="G114" s="25"/>
      <c r="H114" s="25"/>
      <c r="I114" s="24">
        <v>80000</v>
      </c>
      <c r="J114" s="24">
        <v>80000</v>
      </c>
      <c r="K114" s="24">
        <v>80000</v>
      </c>
      <c r="L114" s="24"/>
      <c r="M114" s="24"/>
      <c r="N114" s="132"/>
      <c r="O114" s="132"/>
      <c r="P114" s="132"/>
      <c r="Q114" s="24"/>
      <c r="R114" s="24"/>
      <c r="S114" s="24"/>
      <c r="T114" s="24"/>
      <c r="U114" s="110"/>
      <c r="V114" s="24"/>
      <c r="W114" s="24"/>
    </row>
    <row r="115" s="1" customFormat="1" ht="22.5" customHeight="1" spans="1:23">
      <c r="A115" s="129" t="s">
        <v>476</v>
      </c>
      <c r="B115" s="129" t="s">
        <v>536</v>
      </c>
      <c r="C115" s="22" t="s">
        <v>535</v>
      </c>
      <c r="D115" s="129" t="s">
        <v>76</v>
      </c>
      <c r="E115" s="129" t="s">
        <v>126</v>
      </c>
      <c r="F115" s="129" t="s">
        <v>223</v>
      </c>
      <c r="G115" s="129" t="s">
        <v>313</v>
      </c>
      <c r="H115" s="129" t="s">
        <v>314</v>
      </c>
      <c r="I115" s="24">
        <v>30000</v>
      </c>
      <c r="J115" s="24">
        <v>30000</v>
      </c>
      <c r="K115" s="24">
        <v>30000</v>
      </c>
      <c r="L115" s="24"/>
      <c r="M115" s="24"/>
      <c r="N115" s="132"/>
      <c r="O115" s="132"/>
      <c r="P115" s="132"/>
      <c r="Q115" s="24"/>
      <c r="R115" s="24"/>
      <c r="S115" s="24"/>
      <c r="T115" s="24"/>
      <c r="U115" s="110"/>
      <c r="V115" s="24"/>
      <c r="W115" s="24"/>
    </row>
    <row r="116" s="1" customFormat="1" ht="22.5" customHeight="1" spans="1:23">
      <c r="A116" s="129" t="s">
        <v>476</v>
      </c>
      <c r="B116" s="129" t="s">
        <v>536</v>
      </c>
      <c r="C116" s="22" t="s">
        <v>535</v>
      </c>
      <c r="D116" s="129" t="s">
        <v>76</v>
      </c>
      <c r="E116" s="129" t="s">
        <v>126</v>
      </c>
      <c r="F116" s="129" t="s">
        <v>223</v>
      </c>
      <c r="G116" s="129" t="s">
        <v>315</v>
      </c>
      <c r="H116" s="129" t="s">
        <v>316</v>
      </c>
      <c r="I116" s="24">
        <v>30000</v>
      </c>
      <c r="J116" s="24">
        <v>30000</v>
      </c>
      <c r="K116" s="24">
        <v>30000</v>
      </c>
      <c r="L116" s="24"/>
      <c r="M116" s="24"/>
      <c r="N116" s="132"/>
      <c r="O116" s="132"/>
      <c r="P116" s="132"/>
      <c r="Q116" s="24"/>
      <c r="R116" s="24"/>
      <c r="S116" s="24"/>
      <c r="T116" s="24"/>
      <c r="U116" s="110"/>
      <c r="V116" s="24"/>
      <c r="W116" s="24"/>
    </row>
    <row r="117" s="1" customFormat="1" ht="22.5" customHeight="1" spans="1:23">
      <c r="A117" s="129" t="s">
        <v>476</v>
      </c>
      <c r="B117" s="129" t="s">
        <v>536</v>
      </c>
      <c r="C117" s="22" t="s">
        <v>535</v>
      </c>
      <c r="D117" s="129" t="s">
        <v>76</v>
      </c>
      <c r="E117" s="129" t="s">
        <v>126</v>
      </c>
      <c r="F117" s="129" t="s">
        <v>223</v>
      </c>
      <c r="G117" s="129" t="s">
        <v>379</v>
      </c>
      <c r="H117" s="129" t="s">
        <v>380</v>
      </c>
      <c r="I117" s="24">
        <v>20000</v>
      </c>
      <c r="J117" s="24">
        <v>20000</v>
      </c>
      <c r="K117" s="24">
        <v>20000</v>
      </c>
      <c r="L117" s="24"/>
      <c r="M117" s="24"/>
      <c r="N117" s="132"/>
      <c r="O117" s="132"/>
      <c r="P117" s="132"/>
      <c r="Q117" s="24"/>
      <c r="R117" s="24"/>
      <c r="S117" s="24"/>
      <c r="T117" s="24"/>
      <c r="U117" s="110"/>
      <c r="V117" s="24"/>
      <c r="W117" s="24"/>
    </row>
    <row r="118" s="1" customFormat="1" ht="22.5" customHeight="1" spans="1:23">
      <c r="A118" s="128" t="s">
        <v>537</v>
      </c>
      <c r="B118" s="25"/>
      <c r="C118" s="25"/>
      <c r="D118" s="25"/>
      <c r="E118" s="25"/>
      <c r="F118" s="25"/>
      <c r="G118" s="25"/>
      <c r="H118" s="25"/>
      <c r="I118" s="24">
        <v>30000</v>
      </c>
      <c r="J118" s="24">
        <v>30000</v>
      </c>
      <c r="K118" s="24">
        <v>30000</v>
      </c>
      <c r="L118" s="24"/>
      <c r="M118" s="24"/>
      <c r="N118" s="132"/>
      <c r="O118" s="132"/>
      <c r="P118" s="132"/>
      <c r="Q118" s="24"/>
      <c r="R118" s="24"/>
      <c r="S118" s="24"/>
      <c r="T118" s="24"/>
      <c r="U118" s="110"/>
      <c r="V118" s="24"/>
      <c r="W118" s="24"/>
    </row>
    <row r="119" s="1" customFormat="1" ht="22.5" customHeight="1" spans="1:23">
      <c r="A119" s="129" t="s">
        <v>476</v>
      </c>
      <c r="B119" s="129" t="s">
        <v>538</v>
      </c>
      <c r="C119" s="22" t="s">
        <v>537</v>
      </c>
      <c r="D119" s="129" t="s">
        <v>76</v>
      </c>
      <c r="E119" s="129" t="s">
        <v>126</v>
      </c>
      <c r="F119" s="129" t="s">
        <v>223</v>
      </c>
      <c r="G119" s="129" t="s">
        <v>315</v>
      </c>
      <c r="H119" s="129" t="s">
        <v>316</v>
      </c>
      <c r="I119" s="24">
        <v>10000</v>
      </c>
      <c r="J119" s="24">
        <v>10000</v>
      </c>
      <c r="K119" s="24">
        <v>10000</v>
      </c>
      <c r="L119" s="24"/>
      <c r="M119" s="24"/>
      <c r="N119" s="132"/>
      <c r="O119" s="132"/>
      <c r="P119" s="132"/>
      <c r="Q119" s="24"/>
      <c r="R119" s="24"/>
      <c r="S119" s="24"/>
      <c r="T119" s="24"/>
      <c r="U119" s="110"/>
      <c r="V119" s="24"/>
      <c r="W119" s="24"/>
    </row>
    <row r="120" s="1" customFormat="1" ht="22.5" customHeight="1" spans="1:23">
      <c r="A120" s="129" t="s">
        <v>476</v>
      </c>
      <c r="B120" s="129" t="s">
        <v>538</v>
      </c>
      <c r="C120" s="22" t="s">
        <v>537</v>
      </c>
      <c r="D120" s="129" t="s">
        <v>76</v>
      </c>
      <c r="E120" s="129" t="s">
        <v>126</v>
      </c>
      <c r="F120" s="129" t="s">
        <v>223</v>
      </c>
      <c r="G120" s="129" t="s">
        <v>379</v>
      </c>
      <c r="H120" s="129" t="s">
        <v>380</v>
      </c>
      <c r="I120" s="24">
        <v>20000</v>
      </c>
      <c r="J120" s="24">
        <v>20000</v>
      </c>
      <c r="K120" s="24">
        <v>20000</v>
      </c>
      <c r="L120" s="24"/>
      <c r="M120" s="24"/>
      <c r="N120" s="132"/>
      <c r="O120" s="132"/>
      <c r="P120" s="132"/>
      <c r="Q120" s="24"/>
      <c r="R120" s="24"/>
      <c r="S120" s="24"/>
      <c r="T120" s="24"/>
      <c r="U120" s="110"/>
      <c r="V120" s="24"/>
      <c r="W120" s="24"/>
    </row>
    <row r="121" s="1" customFormat="1" ht="22.5" customHeight="1" spans="1:23">
      <c r="A121" s="128" t="s">
        <v>539</v>
      </c>
      <c r="B121" s="25"/>
      <c r="C121" s="25"/>
      <c r="D121" s="25"/>
      <c r="E121" s="25"/>
      <c r="F121" s="25"/>
      <c r="G121" s="25"/>
      <c r="H121" s="25"/>
      <c r="I121" s="24">
        <v>6000000</v>
      </c>
      <c r="J121" s="24"/>
      <c r="K121" s="24"/>
      <c r="L121" s="24"/>
      <c r="M121" s="24"/>
      <c r="N121" s="132">
        <v>6000000</v>
      </c>
      <c r="O121" s="132"/>
      <c r="P121" s="132"/>
      <c r="Q121" s="24"/>
      <c r="R121" s="24"/>
      <c r="S121" s="24"/>
      <c r="T121" s="24"/>
      <c r="U121" s="110"/>
      <c r="V121" s="24"/>
      <c r="W121" s="24"/>
    </row>
    <row r="122" s="1" customFormat="1" ht="22.5" customHeight="1" spans="1:23">
      <c r="A122" s="129" t="s">
        <v>476</v>
      </c>
      <c r="B122" s="129" t="s">
        <v>540</v>
      </c>
      <c r="C122" s="22" t="s">
        <v>539</v>
      </c>
      <c r="D122" s="129" t="s">
        <v>78</v>
      </c>
      <c r="E122" s="129" t="s">
        <v>127</v>
      </c>
      <c r="F122" s="129" t="s">
        <v>226</v>
      </c>
      <c r="G122" s="129" t="s">
        <v>541</v>
      </c>
      <c r="H122" s="129" t="s">
        <v>542</v>
      </c>
      <c r="I122" s="24">
        <v>5750000</v>
      </c>
      <c r="J122" s="24"/>
      <c r="K122" s="24"/>
      <c r="L122" s="24"/>
      <c r="M122" s="24"/>
      <c r="N122" s="132">
        <v>5750000</v>
      </c>
      <c r="O122" s="132"/>
      <c r="P122" s="132"/>
      <c r="Q122" s="24"/>
      <c r="R122" s="24"/>
      <c r="S122" s="24"/>
      <c r="T122" s="24"/>
      <c r="U122" s="110"/>
      <c r="V122" s="24"/>
      <c r="W122" s="24"/>
    </row>
    <row r="123" s="1" customFormat="1" ht="22.5" customHeight="1" spans="1:23">
      <c r="A123" s="129" t="s">
        <v>476</v>
      </c>
      <c r="B123" s="129" t="s">
        <v>540</v>
      </c>
      <c r="C123" s="22" t="s">
        <v>539</v>
      </c>
      <c r="D123" s="129" t="s">
        <v>78</v>
      </c>
      <c r="E123" s="129" t="s">
        <v>127</v>
      </c>
      <c r="F123" s="129" t="s">
        <v>226</v>
      </c>
      <c r="G123" s="129" t="s">
        <v>543</v>
      </c>
      <c r="H123" s="129" t="s">
        <v>544</v>
      </c>
      <c r="I123" s="24">
        <v>250000</v>
      </c>
      <c r="J123" s="24"/>
      <c r="K123" s="24"/>
      <c r="L123" s="24"/>
      <c r="M123" s="24"/>
      <c r="N123" s="132">
        <v>250000</v>
      </c>
      <c r="O123" s="132"/>
      <c r="P123" s="132"/>
      <c r="Q123" s="24"/>
      <c r="R123" s="24"/>
      <c r="S123" s="24"/>
      <c r="T123" s="24"/>
      <c r="U123" s="110"/>
      <c r="V123" s="24"/>
      <c r="W123" s="24"/>
    </row>
    <row r="124" s="1" customFormat="1" ht="22.5" customHeight="1" spans="1:23">
      <c r="A124" s="128" t="s">
        <v>533</v>
      </c>
      <c r="B124" s="25"/>
      <c r="C124" s="25"/>
      <c r="D124" s="25"/>
      <c r="E124" s="25"/>
      <c r="F124" s="25"/>
      <c r="G124" s="25"/>
      <c r="H124" s="25"/>
      <c r="I124" s="24">
        <v>147364.16</v>
      </c>
      <c r="J124" s="24"/>
      <c r="K124" s="24"/>
      <c r="L124" s="24"/>
      <c r="M124" s="24"/>
      <c r="N124" s="132">
        <v>147364.16</v>
      </c>
      <c r="O124" s="132"/>
      <c r="P124" s="132"/>
      <c r="Q124" s="24"/>
      <c r="R124" s="24"/>
      <c r="S124" s="24"/>
      <c r="T124" s="24"/>
      <c r="U124" s="110"/>
      <c r="V124" s="24"/>
      <c r="W124" s="24"/>
    </row>
    <row r="125" s="1" customFormat="1" ht="22.5" customHeight="1" spans="1:23">
      <c r="A125" s="129" t="s">
        <v>476</v>
      </c>
      <c r="B125" s="129" t="s">
        <v>545</v>
      </c>
      <c r="C125" s="22" t="s">
        <v>533</v>
      </c>
      <c r="D125" s="129" t="s">
        <v>78</v>
      </c>
      <c r="E125" s="129" t="s">
        <v>129</v>
      </c>
      <c r="F125" s="129" t="s">
        <v>228</v>
      </c>
      <c r="G125" s="129" t="s">
        <v>315</v>
      </c>
      <c r="H125" s="129" t="s">
        <v>316</v>
      </c>
      <c r="I125" s="24">
        <v>50000</v>
      </c>
      <c r="J125" s="24"/>
      <c r="K125" s="24"/>
      <c r="L125" s="24"/>
      <c r="M125" s="24"/>
      <c r="N125" s="132">
        <v>50000</v>
      </c>
      <c r="O125" s="132"/>
      <c r="P125" s="132"/>
      <c r="Q125" s="24"/>
      <c r="R125" s="24"/>
      <c r="S125" s="24"/>
      <c r="T125" s="24"/>
      <c r="U125" s="110"/>
      <c r="V125" s="24"/>
      <c r="W125" s="24"/>
    </row>
    <row r="126" s="1" customFormat="1" ht="22.5" customHeight="1" spans="1:23">
      <c r="A126" s="129" t="s">
        <v>476</v>
      </c>
      <c r="B126" s="129" t="s">
        <v>545</v>
      </c>
      <c r="C126" s="22" t="s">
        <v>533</v>
      </c>
      <c r="D126" s="129" t="s">
        <v>78</v>
      </c>
      <c r="E126" s="129" t="s">
        <v>129</v>
      </c>
      <c r="F126" s="129" t="s">
        <v>228</v>
      </c>
      <c r="G126" s="129" t="s">
        <v>373</v>
      </c>
      <c r="H126" s="129" t="s">
        <v>374</v>
      </c>
      <c r="I126" s="24">
        <v>20000</v>
      </c>
      <c r="J126" s="24"/>
      <c r="K126" s="24"/>
      <c r="L126" s="24"/>
      <c r="M126" s="24"/>
      <c r="N126" s="132">
        <v>20000</v>
      </c>
      <c r="O126" s="132"/>
      <c r="P126" s="132"/>
      <c r="Q126" s="24"/>
      <c r="R126" s="24"/>
      <c r="S126" s="24"/>
      <c r="T126" s="24"/>
      <c r="U126" s="110"/>
      <c r="V126" s="24"/>
      <c r="W126" s="24"/>
    </row>
    <row r="127" s="1" customFormat="1" ht="22.5" customHeight="1" spans="1:23">
      <c r="A127" s="129" t="s">
        <v>476</v>
      </c>
      <c r="B127" s="129" t="s">
        <v>545</v>
      </c>
      <c r="C127" s="22" t="s">
        <v>533</v>
      </c>
      <c r="D127" s="129" t="s">
        <v>78</v>
      </c>
      <c r="E127" s="129" t="s">
        <v>129</v>
      </c>
      <c r="F127" s="129" t="s">
        <v>228</v>
      </c>
      <c r="G127" s="129" t="s">
        <v>400</v>
      </c>
      <c r="H127" s="129" t="s">
        <v>401</v>
      </c>
      <c r="I127" s="24">
        <v>15364.16</v>
      </c>
      <c r="J127" s="24"/>
      <c r="K127" s="24"/>
      <c r="L127" s="24"/>
      <c r="M127" s="24"/>
      <c r="N127" s="132">
        <v>15364.16</v>
      </c>
      <c r="O127" s="132"/>
      <c r="P127" s="132"/>
      <c r="Q127" s="24"/>
      <c r="R127" s="24"/>
      <c r="S127" s="24"/>
      <c r="T127" s="24"/>
      <c r="U127" s="110"/>
      <c r="V127" s="24"/>
      <c r="W127" s="24"/>
    </row>
    <row r="128" s="1" customFormat="1" ht="22.5" customHeight="1" spans="1:23">
      <c r="A128" s="129" t="s">
        <v>476</v>
      </c>
      <c r="B128" s="129" t="s">
        <v>545</v>
      </c>
      <c r="C128" s="22" t="s">
        <v>533</v>
      </c>
      <c r="D128" s="129" t="s">
        <v>78</v>
      </c>
      <c r="E128" s="129" t="s">
        <v>129</v>
      </c>
      <c r="F128" s="129" t="s">
        <v>228</v>
      </c>
      <c r="G128" s="129" t="s">
        <v>541</v>
      </c>
      <c r="H128" s="129" t="s">
        <v>542</v>
      </c>
      <c r="I128" s="24">
        <v>2000</v>
      </c>
      <c r="J128" s="24"/>
      <c r="K128" s="24"/>
      <c r="L128" s="24"/>
      <c r="M128" s="24"/>
      <c r="N128" s="132">
        <v>2000</v>
      </c>
      <c r="O128" s="132"/>
      <c r="P128" s="132"/>
      <c r="Q128" s="24"/>
      <c r="R128" s="24"/>
      <c r="S128" s="24"/>
      <c r="T128" s="24"/>
      <c r="U128" s="110"/>
      <c r="V128" s="24"/>
      <c r="W128" s="24"/>
    </row>
    <row r="129" s="1" customFormat="1" ht="22.5" customHeight="1" spans="1:23">
      <c r="A129" s="129" t="s">
        <v>476</v>
      </c>
      <c r="B129" s="129" t="s">
        <v>545</v>
      </c>
      <c r="C129" s="22" t="s">
        <v>533</v>
      </c>
      <c r="D129" s="129" t="s">
        <v>78</v>
      </c>
      <c r="E129" s="129" t="s">
        <v>129</v>
      </c>
      <c r="F129" s="129" t="s">
        <v>228</v>
      </c>
      <c r="G129" s="129" t="s">
        <v>546</v>
      </c>
      <c r="H129" s="129" t="s">
        <v>547</v>
      </c>
      <c r="I129" s="24">
        <v>60000</v>
      </c>
      <c r="J129" s="24"/>
      <c r="K129" s="24"/>
      <c r="L129" s="24"/>
      <c r="M129" s="24"/>
      <c r="N129" s="132">
        <v>60000</v>
      </c>
      <c r="O129" s="132"/>
      <c r="P129" s="132"/>
      <c r="Q129" s="24"/>
      <c r="R129" s="24"/>
      <c r="S129" s="24"/>
      <c r="T129" s="24"/>
      <c r="U129" s="110"/>
      <c r="V129" s="24"/>
      <c r="W129" s="24"/>
    </row>
    <row r="130" s="1" customFormat="1" ht="22.5" customHeight="1" spans="1:23">
      <c r="A130" s="128" t="s">
        <v>548</v>
      </c>
      <c r="B130" s="25"/>
      <c r="C130" s="25"/>
      <c r="D130" s="25"/>
      <c r="E130" s="25"/>
      <c r="F130" s="25"/>
      <c r="G130" s="25"/>
      <c r="H130" s="25"/>
      <c r="I130" s="24">
        <v>170000</v>
      </c>
      <c r="J130" s="24">
        <v>170000</v>
      </c>
      <c r="K130" s="24">
        <v>170000</v>
      </c>
      <c r="L130" s="24"/>
      <c r="M130" s="24"/>
      <c r="N130" s="132"/>
      <c r="O130" s="132"/>
      <c r="P130" s="132"/>
      <c r="Q130" s="24"/>
      <c r="R130" s="24"/>
      <c r="S130" s="24"/>
      <c r="T130" s="24"/>
      <c r="U130" s="110"/>
      <c r="V130" s="24"/>
      <c r="W130" s="24"/>
    </row>
    <row r="131" s="1" customFormat="1" ht="22.5" customHeight="1" spans="1:23">
      <c r="A131" s="129" t="s">
        <v>476</v>
      </c>
      <c r="B131" s="129" t="s">
        <v>549</v>
      </c>
      <c r="C131" s="22" t="s">
        <v>548</v>
      </c>
      <c r="D131" s="129" t="s">
        <v>78</v>
      </c>
      <c r="E131" s="129" t="s">
        <v>127</v>
      </c>
      <c r="F131" s="129" t="s">
        <v>226</v>
      </c>
      <c r="G131" s="129" t="s">
        <v>373</v>
      </c>
      <c r="H131" s="129" t="s">
        <v>374</v>
      </c>
      <c r="I131" s="24">
        <v>100000</v>
      </c>
      <c r="J131" s="24">
        <v>100000</v>
      </c>
      <c r="K131" s="24">
        <v>100000</v>
      </c>
      <c r="L131" s="24"/>
      <c r="M131" s="24"/>
      <c r="N131" s="132"/>
      <c r="O131" s="132"/>
      <c r="P131" s="132"/>
      <c r="Q131" s="24"/>
      <c r="R131" s="24"/>
      <c r="S131" s="24"/>
      <c r="T131" s="24"/>
      <c r="U131" s="110"/>
      <c r="V131" s="24"/>
      <c r="W131" s="24"/>
    </row>
    <row r="132" s="1" customFormat="1" ht="22.5" customHeight="1" spans="1:23">
      <c r="A132" s="129" t="s">
        <v>476</v>
      </c>
      <c r="B132" s="129" t="s">
        <v>549</v>
      </c>
      <c r="C132" s="22" t="s">
        <v>548</v>
      </c>
      <c r="D132" s="129" t="s">
        <v>78</v>
      </c>
      <c r="E132" s="129" t="s">
        <v>127</v>
      </c>
      <c r="F132" s="129" t="s">
        <v>226</v>
      </c>
      <c r="G132" s="129" t="s">
        <v>400</v>
      </c>
      <c r="H132" s="129" t="s">
        <v>401</v>
      </c>
      <c r="I132" s="24">
        <v>70000</v>
      </c>
      <c r="J132" s="24">
        <v>70000</v>
      </c>
      <c r="K132" s="24">
        <v>70000</v>
      </c>
      <c r="L132" s="24"/>
      <c r="M132" s="24"/>
      <c r="N132" s="132"/>
      <c r="O132" s="132"/>
      <c r="P132" s="132"/>
      <c r="Q132" s="24"/>
      <c r="R132" s="24"/>
      <c r="S132" s="24"/>
      <c r="T132" s="24"/>
      <c r="U132" s="110"/>
      <c r="V132" s="24"/>
      <c r="W132" s="24"/>
    </row>
    <row r="133" s="1" customFormat="1" ht="22.5" customHeight="1" spans="1:23">
      <c r="A133" s="128" t="s">
        <v>550</v>
      </c>
      <c r="B133" s="25"/>
      <c r="C133" s="25"/>
      <c r="D133" s="25"/>
      <c r="E133" s="25"/>
      <c r="F133" s="25"/>
      <c r="G133" s="25"/>
      <c r="H133" s="25"/>
      <c r="I133" s="24">
        <v>80000</v>
      </c>
      <c r="J133" s="24">
        <v>80000</v>
      </c>
      <c r="K133" s="24">
        <v>80000</v>
      </c>
      <c r="L133" s="24"/>
      <c r="M133" s="24"/>
      <c r="N133" s="132"/>
      <c r="O133" s="132"/>
      <c r="P133" s="132"/>
      <c r="Q133" s="24"/>
      <c r="R133" s="24"/>
      <c r="S133" s="24"/>
      <c r="T133" s="24"/>
      <c r="U133" s="110"/>
      <c r="V133" s="24"/>
      <c r="W133" s="24"/>
    </row>
    <row r="134" s="1" customFormat="1" ht="22.5" customHeight="1" spans="1:23">
      <c r="A134" s="129" t="s">
        <v>476</v>
      </c>
      <c r="B134" s="129" t="s">
        <v>551</v>
      </c>
      <c r="C134" s="22" t="s">
        <v>550</v>
      </c>
      <c r="D134" s="129" t="s">
        <v>78</v>
      </c>
      <c r="E134" s="129" t="s">
        <v>127</v>
      </c>
      <c r="F134" s="129" t="s">
        <v>226</v>
      </c>
      <c r="G134" s="129" t="s">
        <v>373</v>
      </c>
      <c r="H134" s="129" t="s">
        <v>374</v>
      </c>
      <c r="I134" s="24">
        <v>20000</v>
      </c>
      <c r="J134" s="24">
        <v>20000</v>
      </c>
      <c r="K134" s="24">
        <v>20000</v>
      </c>
      <c r="L134" s="24"/>
      <c r="M134" s="24"/>
      <c r="N134" s="132"/>
      <c r="O134" s="132"/>
      <c r="P134" s="132"/>
      <c r="Q134" s="24"/>
      <c r="R134" s="24"/>
      <c r="S134" s="24"/>
      <c r="T134" s="24"/>
      <c r="U134" s="110"/>
      <c r="V134" s="24"/>
      <c r="W134" s="24"/>
    </row>
    <row r="135" s="1" customFormat="1" ht="22.5" customHeight="1" spans="1:23">
      <c r="A135" s="129" t="s">
        <v>476</v>
      </c>
      <c r="B135" s="129" t="s">
        <v>551</v>
      </c>
      <c r="C135" s="22" t="s">
        <v>550</v>
      </c>
      <c r="D135" s="129" t="s">
        <v>78</v>
      </c>
      <c r="E135" s="129" t="s">
        <v>127</v>
      </c>
      <c r="F135" s="129" t="s">
        <v>226</v>
      </c>
      <c r="G135" s="129" t="s">
        <v>400</v>
      </c>
      <c r="H135" s="129" t="s">
        <v>401</v>
      </c>
      <c r="I135" s="24">
        <v>60000</v>
      </c>
      <c r="J135" s="24">
        <v>60000</v>
      </c>
      <c r="K135" s="24">
        <v>60000</v>
      </c>
      <c r="L135" s="24"/>
      <c r="M135" s="24"/>
      <c r="N135" s="132"/>
      <c r="O135" s="132"/>
      <c r="P135" s="132"/>
      <c r="Q135" s="24"/>
      <c r="R135" s="24"/>
      <c r="S135" s="24"/>
      <c r="T135" s="24"/>
      <c r="U135" s="110"/>
      <c r="V135" s="24"/>
      <c r="W135" s="24"/>
    </row>
    <row r="136" s="1" customFormat="1" ht="22.5" customHeight="1" spans="1:23">
      <c r="A136" s="128" t="s">
        <v>552</v>
      </c>
      <c r="B136" s="25"/>
      <c r="C136" s="25"/>
      <c r="D136" s="25"/>
      <c r="E136" s="25"/>
      <c r="F136" s="25"/>
      <c r="G136" s="25"/>
      <c r="H136" s="25"/>
      <c r="I136" s="24">
        <v>10000</v>
      </c>
      <c r="J136" s="24">
        <v>10000</v>
      </c>
      <c r="K136" s="24"/>
      <c r="L136" s="24"/>
      <c r="M136" s="24"/>
      <c r="N136" s="132"/>
      <c r="O136" s="132"/>
      <c r="P136" s="132"/>
      <c r="Q136" s="24"/>
      <c r="R136" s="24"/>
      <c r="S136" s="24"/>
      <c r="T136" s="24"/>
      <c r="U136" s="110"/>
      <c r="V136" s="24"/>
      <c r="W136" s="24"/>
    </row>
    <row r="137" s="1" customFormat="1" ht="22.5" customHeight="1" spans="1:23">
      <c r="A137" s="129" t="s">
        <v>476</v>
      </c>
      <c r="B137" s="129" t="s">
        <v>553</v>
      </c>
      <c r="C137" s="22" t="s">
        <v>552</v>
      </c>
      <c r="D137" s="129" t="s">
        <v>78</v>
      </c>
      <c r="E137" s="129" t="s">
        <v>127</v>
      </c>
      <c r="F137" s="129" t="s">
        <v>226</v>
      </c>
      <c r="G137" s="129" t="s">
        <v>400</v>
      </c>
      <c r="H137" s="129" t="s">
        <v>401</v>
      </c>
      <c r="I137" s="24">
        <v>10000</v>
      </c>
      <c r="J137" s="24">
        <v>10000</v>
      </c>
      <c r="K137" s="24"/>
      <c r="L137" s="24"/>
      <c r="M137" s="24"/>
      <c r="N137" s="132"/>
      <c r="O137" s="132"/>
      <c r="P137" s="132"/>
      <c r="Q137" s="24"/>
      <c r="R137" s="24"/>
      <c r="S137" s="24"/>
      <c r="T137" s="24"/>
      <c r="U137" s="110"/>
      <c r="V137" s="24"/>
      <c r="W137" s="24"/>
    </row>
    <row r="138" s="1" customFormat="1" ht="22.5" customHeight="1" spans="1:23">
      <c r="A138" s="128" t="s">
        <v>554</v>
      </c>
      <c r="B138" s="25"/>
      <c r="C138" s="25"/>
      <c r="D138" s="25"/>
      <c r="E138" s="25"/>
      <c r="F138" s="25"/>
      <c r="G138" s="25"/>
      <c r="H138" s="25"/>
      <c r="I138" s="24">
        <v>1100000</v>
      </c>
      <c r="J138" s="24">
        <v>1100000</v>
      </c>
      <c r="K138" s="24">
        <v>1100000</v>
      </c>
      <c r="L138" s="24"/>
      <c r="M138" s="24"/>
      <c r="N138" s="132"/>
      <c r="O138" s="132"/>
      <c r="P138" s="132"/>
      <c r="Q138" s="24"/>
      <c r="R138" s="24"/>
      <c r="S138" s="24"/>
      <c r="T138" s="24"/>
      <c r="U138" s="110"/>
      <c r="V138" s="24"/>
      <c r="W138" s="24"/>
    </row>
    <row r="139" s="1" customFormat="1" ht="22.5" customHeight="1" spans="1:23">
      <c r="A139" s="129" t="s">
        <v>476</v>
      </c>
      <c r="B139" s="129" t="s">
        <v>555</v>
      </c>
      <c r="C139" s="22" t="s">
        <v>554</v>
      </c>
      <c r="D139" s="129" t="s">
        <v>78</v>
      </c>
      <c r="E139" s="129" t="s">
        <v>127</v>
      </c>
      <c r="F139" s="129" t="s">
        <v>226</v>
      </c>
      <c r="G139" s="129" t="s">
        <v>313</v>
      </c>
      <c r="H139" s="129" t="s">
        <v>314</v>
      </c>
      <c r="I139" s="24">
        <v>32358</v>
      </c>
      <c r="J139" s="24">
        <v>32358</v>
      </c>
      <c r="K139" s="24">
        <v>32358</v>
      </c>
      <c r="L139" s="24"/>
      <c r="M139" s="24"/>
      <c r="N139" s="132"/>
      <c r="O139" s="132"/>
      <c r="P139" s="132"/>
      <c r="Q139" s="24"/>
      <c r="R139" s="24"/>
      <c r="S139" s="24"/>
      <c r="T139" s="24"/>
      <c r="U139" s="110"/>
      <c r="V139" s="24"/>
      <c r="W139" s="24"/>
    </row>
    <row r="140" s="1" customFormat="1" ht="22.5" customHeight="1" spans="1:23">
      <c r="A140" s="129" t="s">
        <v>476</v>
      </c>
      <c r="B140" s="129" t="s">
        <v>555</v>
      </c>
      <c r="C140" s="22" t="s">
        <v>554</v>
      </c>
      <c r="D140" s="129" t="s">
        <v>78</v>
      </c>
      <c r="E140" s="129" t="s">
        <v>127</v>
      </c>
      <c r="F140" s="129" t="s">
        <v>226</v>
      </c>
      <c r="G140" s="129" t="s">
        <v>361</v>
      </c>
      <c r="H140" s="129" t="s">
        <v>362</v>
      </c>
      <c r="I140" s="24">
        <v>3420</v>
      </c>
      <c r="J140" s="24">
        <v>3420</v>
      </c>
      <c r="K140" s="24">
        <v>3420</v>
      </c>
      <c r="L140" s="24"/>
      <c r="M140" s="24"/>
      <c r="N140" s="132"/>
      <c r="O140" s="132"/>
      <c r="P140" s="132"/>
      <c r="Q140" s="24"/>
      <c r="R140" s="24"/>
      <c r="S140" s="24"/>
      <c r="T140" s="24"/>
      <c r="U140" s="110"/>
      <c r="V140" s="24"/>
      <c r="W140" s="24"/>
    </row>
    <row r="141" s="1" customFormat="1" ht="22.5" customHeight="1" spans="1:23">
      <c r="A141" s="129" t="s">
        <v>476</v>
      </c>
      <c r="B141" s="129" t="s">
        <v>555</v>
      </c>
      <c r="C141" s="22" t="s">
        <v>554</v>
      </c>
      <c r="D141" s="129" t="s">
        <v>78</v>
      </c>
      <c r="E141" s="129" t="s">
        <v>127</v>
      </c>
      <c r="F141" s="129" t="s">
        <v>226</v>
      </c>
      <c r="G141" s="129" t="s">
        <v>323</v>
      </c>
      <c r="H141" s="129" t="s">
        <v>324</v>
      </c>
      <c r="I141" s="24">
        <v>74881</v>
      </c>
      <c r="J141" s="24">
        <v>74881</v>
      </c>
      <c r="K141" s="24">
        <v>74881</v>
      </c>
      <c r="L141" s="24"/>
      <c r="M141" s="24"/>
      <c r="N141" s="132"/>
      <c r="O141" s="132"/>
      <c r="P141" s="132"/>
      <c r="Q141" s="24"/>
      <c r="R141" s="24"/>
      <c r="S141" s="24"/>
      <c r="T141" s="24"/>
      <c r="U141" s="110"/>
      <c r="V141" s="24"/>
      <c r="W141" s="24"/>
    </row>
    <row r="142" s="1" customFormat="1" ht="22.5" customHeight="1" spans="1:23">
      <c r="A142" s="129" t="s">
        <v>476</v>
      </c>
      <c r="B142" s="129" t="s">
        <v>555</v>
      </c>
      <c r="C142" s="22" t="s">
        <v>554</v>
      </c>
      <c r="D142" s="129" t="s">
        <v>78</v>
      </c>
      <c r="E142" s="129" t="s">
        <v>127</v>
      </c>
      <c r="F142" s="129" t="s">
        <v>226</v>
      </c>
      <c r="G142" s="129" t="s">
        <v>309</v>
      </c>
      <c r="H142" s="129" t="s">
        <v>310</v>
      </c>
      <c r="I142" s="24">
        <v>54120</v>
      </c>
      <c r="J142" s="24">
        <v>54120</v>
      </c>
      <c r="K142" s="24">
        <v>54120</v>
      </c>
      <c r="L142" s="24"/>
      <c r="M142" s="24"/>
      <c r="N142" s="132"/>
      <c r="O142" s="132"/>
      <c r="P142" s="132"/>
      <c r="Q142" s="24"/>
      <c r="R142" s="24"/>
      <c r="S142" s="24"/>
      <c r="T142" s="24"/>
      <c r="U142" s="110"/>
      <c r="V142" s="24"/>
      <c r="W142" s="24"/>
    </row>
    <row r="143" s="1" customFormat="1" ht="22.5" customHeight="1" spans="1:23">
      <c r="A143" s="129" t="s">
        <v>476</v>
      </c>
      <c r="B143" s="129" t="s">
        <v>555</v>
      </c>
      <c r="C143" s="22" t="s">
        <v>554</v>
      </c>
      <c r="D143" s="129" t="s">
        <v>78</v>
      </c>
      <c r="E143" s="129" t="s">
        <v>127</v>
      </c>
      <c r="F143" s="129" t="s">
        <v>226</v>
      </c>
      <c r="G143" s="129" t="s">
        <v>315</v>
      </c>
      <c r="H143" s="129" t="s">
        <v>316</v>
      </c>
      <c r="I143" s="24">
        <v>92200</v>
      </c>
      <c r="J143" s="24">
        <v>92200</v>
      </c>
      <c r="K143" s="24">
        <v>92200</v>
      </c>
      <c r="L143" s="24"/>
      <c r="M143" s="24"/>
      <c r="N143" s="132"/>
      <c r="O143" s="132"/>
      <c r="P143" s="132"/>
      <c r="Q143" s="24"/>
      <c r="R143" s="24"/>
      <c r="S143" s="24"/>
      <c r="T143" s="24"/>
      <c r="U143" s="110"/>
      <c r="V143" s="24"/>
      <c r="W143" s="24"/>
    </row>
    <row r="144" s="1" customFormat="1" ht="22.5" customHeight="1" spans="1:23">
      <c r="A144" s="129" t="s">
        <v>476</v>
      </c>
      <c r="B144" s="129" t="s">
        <v>555</v>
      </c>
      <c r="C144" s="22" t="s">
        <v>554</v>
      </c>
      <c r="D144" s="129" t="s">
        <v>78</v>
      </c>
      <c r="E144" s="129" t="s">
        <v>127</v>
      </c>
      <c r="F144" s="129" t="s">
        <v>226</v>
      </c>
      <c r="G144" s="129" t="s">
        <v>373</v>
      </c>
      <c r="H144" s="129" t="s">
        <v>374</v>
      </c>
      <c r="I144" s="24">
        <v>171086</v>
      </c>
      <c r="J144" s="24">
        <v>171086</v>
      </c>
      <c r="K144" s="24">
        <v>171086</v>
      </c>
      <c r="L144" s="24"/>
      <c r="M144" s="24"/>
      <c r="N144" s="132"/>
      <c r="O144" s="132"/>
      <c r="P144" s="132"/>
      <c r="Q144" s="24"/>
      <c r="R144" s="24"/>
      <c r="S144" s="24"/>
      <c r="T144" s="24"/>
      <c r="U144" s="110"/>
      <c r="V144" s="24"/>
      <c r="W144" s="24"/>
    </row>
    <row r="145" s="1" customFormat="1" ht="22.5" customHeight="1" spans="1:23">
      <c r="A145" s="129" t="s">
        <v>476</v>
      </c>
      <c r="B145" s="129" t="s">
        <v>555</v>
      </c>
      <c r="C145" s="22" t="s">
        <v>554</v>
      </c>
      <c r="D145" s="129" t="s">
        <v>78</v>
      </c>
      <c r="E145" s="129" t="s">
        <v>127</v>
      </c>
      <c r="F145" s="129" t="s">
        <v>226</v>
      </c>
      <c r="G145" s="129" t="s">
        <v>400</v>
      </c>
      <c r="H145" s="129" t="s">
        <v>401</v>
      </c>
      <c r="I145" s="24">
        <v>217475</v>
      </c>
      <c r="J145" s="24">
        <v>217475</v>
      </c>
      <c r="K145" s="24">
        <v>217475</v>
      </c>
      <c r="L145" s="24"/>
      <c r="M145" s="24"/>
      <c r="N145" s="132"/>
      <c r="O145" s="132"/>
      <c r="P145" s="132"/>
      <c r="Q145" s="24"/>
      <c r="R145" s="24"/>
      <c r="S145" s="24"/>
      <c r="T145" s="24"/>
      <c r="U145" s="110"/>
      <c r="V145" s="24"/>
      <c r="W145" s="24"/>
    </row>
    <row r="146" s="1" customFormat="1" ht="22.5" customHeight="1" spans="1:23">
      <c r="A146" s="129" t="s">
        <v>476</v>
      </c>
      <c r="B146" s="129" t="s">
        <v>555</v>
      </c>
      <c r="C146" s="22" t="s">
        <v>554</v>
      </c>
      <c r="D146" s="129" t="s">
        <v>78</v>
      </c>
      <c r="E146" s="129" t="s">
        <v>127</v>
      </c>
      <c r="F146" s="129" t="s">
        <v>226</v>
      </c>
      <c r="G146" s="129" t="s">
        <v>377</v>
      </c>
      <c r="H146" s="129" t="s">
        <v>378</v>
      </c>
      <c r="I146" s="24">
        <v>408060</v>
      </c>
      <c r="J146" s="24">
        <v>408060</v>
      </c>
      <c r="K146" s="24">
        <v>408060</v>
      </c>
      <c r="L146" s="24"/>
      <c r="M146" s="24"/>
      <c r="N146" s="132"/>
      <c r="O146" s="132"/>
      <c r="P146" s="132"/>
      <c r="Q146" s="24"/>
      <c r="R146" s="24"/>
      <c r="S146" s="24"/>
      <c r="T146" s="24"/>
      <c r="U146" s="110"/>
      <c r="V146" s="24"/>
      <c r="W146" s="24"/>
    </row>
    <row r="147" s="1" customFormat="1" ht="22.5" customHeight="1" spans="1:23">
      <c r="A147" s="129" t="s">
        <v>476</v>
      </c>
      <c r="B147" s="129" t="s">
        <v>555</v>
      </c>
      <c r="C147" s="22" t="s">
        <v>554</v>
      </c>
      <c r="D147" s="129" t="s">
        <v>78</v>
      </c>
      <c r="E147" s="129" t="s">
        <v>127</v>
      </c>
      <c r="F147" s="129" t="s">
        <v>226</v>
      </c>
      <c r="G147" s="129" t="s">
        <v>379</v>
      </c>
      <c r="H147" s="129" t="s">
        <v>380</v>
      </c>
      <c r="I147" s="24">
        <v>46400</v>
      </c>
      <c r="J147" s="24">
        <v>46400</v>
      </c>
      <c r="K147" s="24">
        <v>46400</v>
      </c>
      <c r="L147" s="24"/>
      <c r="M147" s="24"/>
      <c r="N147" s="132"/>
      <c r="O147" s="132"/>
      <c r="P147" s="132"/>
      <c r="Q147" s="24"/>
      <c r="R147" s="24"/>
      <c r="S147" s="24"/>
      <c r="T147" s="24"/>
      <c r="U147" s="110"/>
      <c r="V147" s="24"/>
      <c r="W147" s="24"/>
    </row>
    <row r="148" s="1" customFormat="1" ht="22.5" customHeight="1" spans="1:23">
      <c r="A148" s="128" t="s">
        <v>556</v>
      </c>
      <c r="B148" s="25"/>
      <c r="C148" s="25"/>
      <c r="D148" s="25"/>
      <c r="E148" s="25"/>
      <c r="F148" s="25"/>
      <c r="G148" s="25"/>
      <c r="H148" s="25"/>
      <c r="I148" s="24">
        <v>80243.37</v>
      </c>
      <c r="J148" s="24"/>
      <c r="K148" s="24"/>
      <c r="L148" s="24"/>
      <c r="M148" s="24"/>
      <c r="N148" s="132">
        <v>80243.37</v>
      </c>
      <c r="O148" s="132"/>
      <c r="P148" s="132"/>
      <c r="Q148" s="24"/>
      <c r="R148" s="24"/>
      <c r="S148" s="24"/>
      <c r="T148" s="24"/>
      <c r="U148" s="110"/>
      <c r="V148" s="24"/>
      <c r="W148" s="24"/>
    </row>
    <row r="149" s="1" customFormat="1" ht="22.5" customHeight="1" spans="1:23">
      <c r="A149" s="129" t="s">
        <v>476</v>
      </c>
      <c r="B149" s="129" t="s">
        <v>557</v>
      </c>
      <c r="C149" s="22" t="s">
        <v>556</v>
      </c>
      <c r="D149" s="129" t="s">
        <v>80</v>
      </c>
      <c r="E149" s="129" t="s">
        <v>129</v>
      </c>
      <c r="F149" s="129" t="s">
        <v>228</v>
      </c>
      <c r="G149" s="129" t="s">
        <v>313</v>
      </c>
      <c r="H149" s="129" t="s">
        <v>314</v>
      </c>
      <c r="I149" s="24">
        <v>720</v>
      </c>
      <c r="J149" s="24"/>
      <c r="K149" s="24"/>
      <c r="L149" s="24"/>
      <c r="M149" s="24"/>
      <c r="N149" s="132">
        <v>720</v>
      </c>
      <c r="O149" s="132"/>
      <c r="P149" s="132"/>
      <c r="Q149" s="24"/>
      <c r="R149" s="24"/>
      <c r="S149" s="24"/>
      <c r="T149" s="24"/>
      <c r="U149" s="110"/>
      <c r="V149" s="24"/>
      <c r="W149" s="24"/>
    </row>
    <row r="150" s="1" customFormat="1" ht="22.5" customHeight="1" spans="1:23">
      <c r="A150" s="129" t="s">
        <v>476</v>
      </c>
      <c r="B150" s="129" t="s">
        <v>557</v>
      </c>
      <c r="C150" s="22" t="s">
        <v>556</v>
      </c>
      <c r="D150" s="129" t="s">
        <v>80</v>
      </c>
      <c r="E150" s="129" t="s">
        <v>129</v>
      </c>
      <c r="F150" s="129" t="s">
        <v>228</v>
      </c>
      <c r="G150" s="129" t="s">
        <v>315</v>
      </c>
      <c r="H150" s="129" t="s">
        <v>316</v>
      </c>
      <c r="I150" s="24">
        <v>8505.3</v>
      </c>
      <c r="J150" s="24"/>
      <c r="K150" s="24"/>
      <c r="L150" s="24"/>
      <c r="M150" s="24"/>
      <c r="N150" s="132">
        <v>8505.3</v>
      </c>
      <c r="O150" s="132"/>
      <c r="P150" s="132"/>
      <c r="Q150" s="24"/>
      <c r="R150" s="24"/>
      <c r="S150" s="24"/>
      <c r="T150" s="24"/>
      <c r="U150" s="110"/>
      <c r="V150" s="24"/>
      <c r="W150" s="24"/>
    </row>
    <row r="151" s="1" customFormat="1" ht="22.5" customHeight="1" spans="1:23">
      <c r="A151" s="129" t="s">
        <v>476</v>
      </c>
      <c r="B151" s="129" t="s">
        <v>557</v>
      </c>
      <c r="C151" s="22" t="s">
        <v>556</v>
      </c>
      <c r="D151" s="129" t="s">
        <v>80</v>
      </c>
      <c r="E151" s="129" t="s">
        <v>129</v>
      </c>
      <c r="F151" s="129" t="s">
        <v>228</v>
      </c>
      <c r="G151" s="129" t="s">
        <v>373</v>
      </c>
      <c r="H151" s="129" t="s">
        <v>374</v>
      </c>
      <c r="I151" s="24">
        <v>13708.5</v>
      </c>
      <c r="J151" s="24"/>
      <c r="K151" s="24"/>
      <c r="L151" s="24"/>
      <c r="M151" s="24"/>
      <c r="N151" s="132">
        <v>13708.5</v>
      </c>
      <c r="O151" s="132"/>
      <c r="P151" s="132"/>
      <c r="Q151" s="24"/>
      <c r="R151" s="24"/>
      <c r="S151" s="24"/>
      <c r="T151" s="24"/>
      <c r="U151" s="110"/>
      <c r="V151" s="24"/>
      <c r="W151" s="24"/>
    </row>
    <row r="152" s="1" customFormat="1" ht="22.5" customHeight="1" spans="1:23">
      <c r="A152" s="129" t="s">
        <v>476</v>
      </c>
      <c r="B152" s="129" t="s">
        <v>557</v>
      </c>
      <c r="C152" s="22" t="s">
        <v>556</v>
      </c>
      <c r="D152" s="129" t="s">
        <v>80</v>
      </c>
      <c r="E152" s="129" t="s">
        <v>129</v>
      </c>
      <c r="F152" s="129" t="s">
        <v>228</v>
      </c>
      <c r="G152" s="129" t="s">
        <v>400</v>
      </c>
      <c r="H152" s="129" t="s">
        <v>401</v>
      </c>
      <c r="I152" s="24">
        <v>10974.06</v>
      </c>
      <c r="J152" s="24"/>
      <c r="K152" s="24"/>
      <c r="L152" s="24"/>
      <c r="M152" s="24"/>
      <c r="N152" s="132">
        <v>10974.06</v>
      </c>
      <c r="O152" s="132"/>
      <c r="P152" s="132"/>
      <c r="Q152" s="24"/>
      <c r="R152" s="24"/>
      <c r="S152" s="24"/>
      <c r="T152" s="24"/>
      <c r="U152" s="110"/>
      <c r="V152" s="24"/>
      <c r="W152" s="24"/>
    </row>
    <row r="153" s="1" customFormat="1" ht="22.5" customHeight="1" spans="1:23">
      <c r="A153" s="129" t="s">
        <v>476</v>
      </c>
      <c r="B153" s="129" t="s">
        <v>557</v>
      </c>
      <c r="C153" s="22" t="s">
        <v>556</v>
      </c>
      <c r="D153" s="129" t="s">
        <v>80</v>
      </c>
      <c r="E153" s="129" t="s">
        <v>129</v>
      </c>
      <c r="F153" s="129" t="s">
        <v>228</v>
      </c>
      <c r="G153" s="129" t="s">
        <v>400</v>
      </c>
      <c r="H153" s="129" t="s">
        <v>401</v>
      </c>
      <c r="I153" s="24">
        <v>7588.51</v>
      </c>
      <c r="J153" s="24"/>
      <c r="K153" s="24"/>
      <c r="L153" s="24"/>
      <c r="M153" s="24"/>
      <c r="N153" s="132">
        <v>7588.51</v>
      </c>
      <c r="O153" s="132"/>
      <c r="P153" s="132"/>
      <c r="Q153" s="24"/>
      <c r="R153" s="24"/>
      <c r="S153" s="24"/>
      <c r="T153" s="24"/>
      <c r="U153" s="110"/>
      <c r="V153" s="24"/>
      <c r="W153" s="24"/>
    </row>
    <row r="154" s="1" customFormat="1" ht="22.5" customHeight="1" spans="1:23">
      <c r="A154" s="129" t="s">
        <v>476</v>
      </c>
      <c r="B154" s="129" t="s">
        <v>557</v>
      </c>
      <c r="C154" s="22" t="s">
        <v>556</v>
      </c>
      <c r="D154" s="129" t="s">
        <v>80</v>
      </c>
      <c r="E154" s="129" t="s">
        <v>129</v>
      </c>
      <c r="F154" s="129" t="s">
        <v>228</v>
      </c>
      <c r="G154" s="129" t="s">
        <v>375</v>
      </c>
      <c r="H154" s="129" t="s">
        <v>376</v>
      </c>
      <c r="I154" s="24">
        <v>38747</v>
      </c>
      <c r="J154" s="24"/>
      <c r="K154" s="24"/>
      <c r="L154" s="24"/>
      <c r="M154" s="24"/>
      <c r="N154" s="132">
        <v>38747</v>
      </c>
      <c r="O154" s="132"/>
      <c r="P154" s="132"/>
      <c r="Q154" s="24"/>
      <c r="R154" s="24"/>
      <c r="S154" s="24"/>
      <c r="T154" s="24"/>
      <c r="U154" s="110"/>
      <c r="V154" s="24"/>
      <c r="W154" s="24"/>
    </row>
    <row r="155" s="1" customFormat="1" ht="22.5" customHeight="1" spans="1:23">
      <c r="A155" s="128" t="s">
        <v>558</v>
      </c>
      <c r="B155" s="25"/>
      <c r="C155" s="25"/>
      <c r="D155" s="25"/>
      <c r="E155" s="25"/>
      <c r="F155" s="25"/>
      <c r="G155" s="25"/>
      <c r="H155" s="25"/>
      <c r="I155" s="24">
        <v>30000</v>
      </c>
      <c r="J155" s="24">
        <v>30000</v>
      </c>
      <c r="K155" s="24">
        <v>30000</v>
      </c>
      <c r="L155" s="24"/>
      <c r="M155" s="24"/>
      <c r="N155" s="132"/>
      <c r="O155" s="132"/>
      <c r="P155" s="132"/>
      <c r="Q155" s="24"/>
      <c r="R155" s="24"/>
      <c r="S155" s="24"/>
      <c r="T155" s="24"/>
      <c r="U155" s="110"/>
      <c r="V155" s="24"/>
      <c r="W155" s="24"/>
    </row>
    <row r="156" s="1" customFormat="1" ht="22.5" customHeight="1" spans="1:23">
      <c r="A156" s="129" t="s">
        <v>476</v>
      </c>
      <c r="B156" s="129" t="s">
        <v>559</v>
      </c>
      <c r="C156" s="22" t="s">
        <v>558</v>
      </c>
      <c r="D156" s="129" t="s">
        <v>80</v>
      </c>
      <c r="E156" s="129" t="s">
        <v>129</v>
      </c>
      <c r="F156" s="129" t="s">
        <v>228</v>
      </c>
      <c r="G156" s="129" t="s">
        <v>400</v>
      </c>
      <c r="H156" s="129" t="s">
        <v>401</v>
      </c>
      <c r="I156" s="24">
        <v>30000</v>
      </c>
      <c r="J156" s="24">
        <v>30000</v>
      </c>
      <c r="K156" s="24">
        <v>30000</v>
      </c>
      <c r="L156" s="24"/>
      <c r="M156" s="24"/>
      <c r="N156" s="132"/>
      <c r="O156" s="132"/>
      <c r="P156" s="132"/>
      <c r="Q156" s="24"/>
      <c r="R156" s="24"/>
      <c r="S156" s="24"/>
      <c r="T156" s="24"/>
      <c r="U156" s="110"/>
      <c r="V156" s="24"/>
      <c r="W156" s="24"/>
    </row>
    <row r="157" s="1" customFormat="1" ht="22.5" customHeight="1" spans="1:23">
      <c r="A157" s="128" t="s">
        <v>560</v>
      </c>
      <c r="B157" s="25"/>
      <c r="C157" s="25"/>
      <c r="D157" s="25"/>
      <c r="E157" s="25"/>
      <c r="F157" s="25"/>
      <c r="G157" s="25"/>
      <c r="H157" s="25"/>
      <c r="I157" s="24">
        <v>80000</v>
      </c>
      <c r="J157" s="24">
        <v>80000</v>
      </c>
      <c r="K157" s="24">
        <v>80000</v>
      </c>
      <c r="L157" s="24"/>
      <c r="M157" s="24"/>
      <c r="N157" s="132"/>
      <c r="O157" s="132"/>
      <c r="P157" s="132"/>
      <c r="Q157" s="24"/>
      <c r="R157" s="24"/>
      <c r="S157" s="24"/>
      <c r="T157" s="24"/>
      <c r="U157" s="110"/>
      <c r="V157" s="24"/>
      <c r="W157" s="24"/>
    </row>
    <row r="158" s="1" customFormat="1" ht="22.5" customHeight="1" spans="1:23">
      <c r="A158" s="129" t="s">
        <v>476</v>
      </c>
      <c r="B158" s="129" t="s">
        <v>561</v>
      </c>
      <c r="C158" s="22" t="s">
        <v>560</v>
      </c>
      <c r="D158" s="129" t="s">
        <v>80</v>
      </c>
      <c r="E158" s="129" t="s">
        <v>125</v>
      </c>
      <c r="F158" s="129" t="s">
        <v>222</v>
      </c>
      <c r="G158" s="129" t="s">
        <v>339</v>
      </c>
      <c r="H158" s="129" t="s">
        <v>340</v>
      </c>
      <c r="I158" s="24">
        <v>80000</v>
      </c>
      <c r="J158" s="24">
        <v>80000</v>
      </c>
      <c r="K158" s="24">
        <v>80000</v>
      </c>
      <c r="L158" s="24"/>
      <c r="M158" s="24"/>
      <c r="N158" s="132"/>
      <c r="O158" s="132"/>
      <c r="P158" s="132"/>
      <c r="Q158" s="24"/>
      <c r="R158" s="24"/>
      <c r="S158" s="24"/>
      <c r="T158" s="24"/>
      <c r="U158" s="110"/>
      <c r="V158" s="24"/>
      <c r="W158" s="24"/>
    </row>
    <row r="159" s="1" customFormat="1" ht="22.5" customHeight="1" spans="1:23">
      <c r="A159" s="128" t="s">
        <v>562</v>
      </c>
      <c r="B159" s="25"/>
      <c r="C159" s="25"/>
      <c r="D159" s="25"/>
      <c r="E159" s="25"/>
      <c r="F159" s="25"/>
      <c r="G159" s="25"/>
      <c r="H159" s="25"/>
      <c r="I159" s="24">
        <v>50000</v>
      </c>
      <c r="J159" s="24"/>
      <c r="K159" s="24"/>
      <c r="L159" s="24"/>
      <c r="M159" s="24"/>
      <c r="N159" s="132">
        <v>50000</v>
      </c>
      <c r="O159" s="132"/>
      <c r="P159" s="132"/>
      <c r="Q159" s="24"/>
      <c r="R159" s="24"/>
      <c r="S159" s="24"/>
      <c r="T159" s="24"/>
      <c r="U159" s="110"/>
      <c r="V159" s="24"/>
      <c r="W159" s="24"/>
    </row>
    <row r="160" s="1" customFormat="1" ht="22.5" customHeight="1" spans="1:23">
      <c r="A160" s="129" t="s">
        <v>476</v>
      </c>
      <c r="B160" s="129" t="s">
        <v>563</v>
      </c>
      <c r="C160" s="22" t="s">
        <v>562</v>
      </c>
      <c r="D160" s="129" t="s">
        <v>80</v>
      </c>
      <c r="E160" s="129" t="s">
        <v>129</v>
      </c>
      <c r="F160" s="129" t="s">
        <v>228</v>
      </c>
      <c r="G160" s="129" t="s">
        <v>564</v>
      </c>
      <c r="H160" s="129" t="s">
        <v>565</v>
      </c>
      <c r="I160" s="24">
        <v>30000</v>
      </c>
      <c r="J160" s="24"/>
      <c r="K160" s="24"/>
      <c r="L160" s="24"/>
      <c r="M160" s="24"/>
      <c r="N160" s="132">
        <v>30000</v>
      </c>
      <c r="O160" s="132"/>
      <c r="P160" s="132"/>
      <c r="Q160" s="24"/>
      <c r="R160" s="24"/>
      <c r="S160" s="24"/>
      <c r="T160" s="24"/>
      <c r="U160" s="110"/>
      <c r="V160" s="24"/>
      <c r="W160" s="24"/>
    </row>
    <row r="161" s="1" customFormat="1" ht="22.5" customHeight="1" spans="1:23">
      <c r="A161" s="129" t="s">
        <v>476</v>
      </c>
      <c r="B161" s="129" t="s">
        <v>563</v>
      </c>
      <c r="C161" s="22" t="s">
        <v>562</v>
      </c>
      <c r="D161" s="129" t="s">
        <v>80</v>
      </c>
      <c r="E161" s="129" t="s">
        <v>129</v>
      </c>
      <c r="F161" s="129" t="s">
        <v>228</v>
      </c>
      <c r="G161" s="129" t="s">
        <v>400</v>
      </c>
      <c r="H161" s="129" t="s">
        <v>401</v>
      </c>
      <c r="I161" s="24">
        <v>20000</v>
      </c>
      <c r="J161" s="24"/>
      <c r="K161" s="24"/>
      <c r="L161" s="24"/>
      <c r="M161" s="24"/>
      <c r="N161" s="132">
        <v>20000</v>
      </c>
      <c r="O161" s="132"/>
      <c r="P161" s="132"/>
      <c r="Q161" s="24"/>
      <c r="R161" s="24"/>
      <c r="S161" s="24"/>
      <c r="T161" s="24"/>
      <c r="U161" s="110"/>
      <c r="V161" s="24"/>
      <c r="W161" s="24"/>
    </row>
    <row r="162" s="1" customFormat="1" ht="22.5" customHeight="1" spans="1:23">
      <c r="A162" s="128" t="s">
        <v>566</v>
      </c>
      <c r="B162" s="25"/>
      <c r="C162" s="25"/>
      <c r="D162" s="25"/>
      <c r="E162" s="25"/>
      <c r="F162" s="25"/>
      <c r="G162" s="25"/>
      <c r="H162" s="25"/>
      <c r="I162" s="24">
        <v>59150.27</v>
      </c>
      <c r="J162" s="24"/>
      <c r="K162" s="24"/>
      <c r="L162" s="24"/>
      <c r="M162" s="24"/>
      <c r="N162" s="132">
        <v>59150.27</v>
      </c>
      <c r="O162" s="132"/>
      <c r="P162" s="132"/>
      <c r="Q162" s="24"/>
      <c r="R162" s="24"/>
      <c r="S162" s="24"/>
      <c r="T162" s="24"/>
      <c r="U162" s="110"/>
      <c r="V162" s="24"/>
      <c r="W162" s="24"/>
    </row>
    <row r="163" s="1" customFormat="1" ht="22.5" customHeight="1" spans="1:23">
      <c r="A163" s="129" t="s">
        <v>476</v>
      </c>
      <c r="B163" s="129" t="s">
        <v>567</v>
      </c>
      <c r="C163" s="22" t="s">
        <v>566</v>
      </c>
      <c r="D163" s="129" t="s">
        <v>80</v>
      </c>
      <c r="E163" s="129" t="s">
        <v>128</v>
      </c>
      <c r="F163" s="129" t="s">
        <v>227</v>
      </c>
      <c r="G163" s="129" t="s">
        <v>315</v>
      </c>
      <c r="H163" s="129" t="s">
        <v>316</v>
      </c>
      <c r="I163" s="24">
        <v>1962</v>
      </c>
      <c r="J163" s="24"/>
      <c r="K163" s="24"/>
      <c r="L163" s="24"/>
      <c r="M163" s="24"/>
      <c r="N163" s="132">
        <v>1962</v>
      </c>
      <c r="O163" s="132"/>
      <c r="P163" s="132"/>
      <c r="Q163" s="24"/>
      <c r="R163" s="24"/>
      <c r="S163" s="24"/>
      <c r="T163" s="24"/>
      <c r="U163" s="110"/>
      <c r="V163" s="24"/>
      <c r="W163" s="24"/>
    </row>
    <row r="164" s="1" customFormat="1" ht="22.5" customHeight="1" spans="1:23">
      <c r="A164" s="129" t="s">
        <v>476</v>
      </c>
      <c r="B164" s="129" t="s">
        <v>567</v>
      </c>
      <c r="C164" s="22" t="s">
        <v>566</v>
      </c>
      <c r="D164" s="129" t="s">
        <v>80</v>
      </c>
      <c r="E164" s="129" t="s">
        <v>128</v>
      </c>
      <c r="F164" s="129" t="s">
        <v>227</v>
      </c>
      <c r="G164" s="129" t="s">
        <v>373</v>
      </c>
      <c r="H164" s="129" t="s">
        <v>374</v>
      </c>
      <c r="I164" s="24">
        <v>19200</v>
      </c>
      <c r="J164" s="24"/>
      <c r="K164" s="24"/>
      <c r="L164" s="24"/>
      <c r="M164" s="24"/>
      <c r="N164" s="132">
        <v>19200</v>
      </c>
      <c r="O164" s="132"/>
      <c r="P164" s="132"/>
      <c r="Q164" s="24"/>
      <c r="R164" s="24"/>
      <c r="S164" s="24"/>
      <c r="T164" s="24"/>
      <c r="U164" s="110"/>
      <c r="V164" s="24"/>
      <c r="W164" s="24"/>
    </row>
    <row r="165" s="1" customFormat="1" ht="22.5" customHeight="1" spans="1:23">
      <c r="A165" s="129" t="s">
        <v>476</v>
      </c>
      <c r="B165" s="129" t="s">
        <v>567</v>
      </c>
      <c r="C165" s="22" t="s">
        <v>566</v>
      </c>
      <c r="D165" s="129" t="s">
        <v>80</v>
      </c>
      <c r="E165" s="129" t="s">
        <v>128</v>
      </c>
      <c r="F165" s="129" t="s">
        <v>227</v>
      </c>
      <c r="G165" s="129" t="s">
        <v>417</v>
      </c>
      <c r="H165" s="129" t="s">
        <v>418</v>
      </c>
      <c r="I165" s="24">
        <v>17054.27</v>
      </c>
      <c r="J165" s="24"/>
      <c r="K165" s="24"/>
      <c r="L165" s="24"/>
      <c r="M165" s="24"/>
      <c r="N165" s="132">
        <v>17054.27</v>
      </c>
      <c r="O165" s="132"/>
      <c r="P165" s="132"/>
      <c r="Q165" s="24"/>
      <c r="R165" s="24"/>
      <c r="S165" s="24"/>
      <c r="T165" s="24"/>
      <c r="U165" s="110"/>
      <c r="V165" s="24"/>
      <c r="W165" s="24"/>
    </row>
    <row r="166" s="1" customFormat="1" ht="22.5" customHeight="1" spans="1:23">
      <c r="A166" s="129" t="s">
        <v>476</v>
      </c>
      <c r="B166" s="129" t="s">
        <v>567</v>
      </c>
      <c r="C166" s="22" t="s">
        <v>566</v>
      </c>
      <c r="D166" s="129" t="s">
        <v>80</v>
      </c>
      <c r="E166" s="129" t="s">
        <v>128</v>
      </c>
      <c r="F166" s="129" t="s">
        <v>227</v>
      </c>
      <c r="G166" s="129" t="s">
        <v>400</v>
      </c>
      <c r="H166" s="129" t="s">
        <v>401</v>
      </c>
      <c r="I166" s="24">
        <v>20234</v>
      </c>
      <c r="J166" s="24"/>
      <c r="K166" s="24"/>
      <c r="L166" s="24"/>
      <c r="M166" s="24"/>
      <c r="N166" s="132">
        <v>20234</v>
      </c>
      <c r="O166" s="132"/>
      <c r="P166" s="132"/>
      <c r="Q166" s="24"/>
      <c r="R166" s="24"/>
      <c r="S166" s="24"/>
      <c r="T166" s="24"/>
      <c r="U166" s="110"/>
      <c r="V166" s="24"/>
      <c r="W166" s="24"/>
    </row>
    <row r="167" s="1" customFormat="1" ht="22.5" customHeight="1" spans="1:23">
      <c r="A167" s="129" t="s">
        <v>476</v>
      </c>
      <c r="B167" s="129" t="s">
        <v>567</v>
      </c>
      <c r="C167" s="22" t="s">
        <v>566</v>
      </c>
      <c r="D167" s="129" t="s">
        <v>80</v>
      </c>
      <c r="E167" s="129" t="s">
        <v>128</v>
      </c>
      <c r="F167" s="129" t="s">
        <v>227</v>
      </c>
      <c r="G167" s="129" t="s">
        <v>379</v>
      </c>
      <c r="H167" s="129" t="s">
        <v>380</v>
      </c>
      <c r="I167" s="24">
        <v>700</v>
      </c>
      <c r="J167" s="24"/>
      <c r="K167" s="24"/>
      <c r="L167" s="24"/>
      <c r="M167" s="24"/>
      <c r="N167" s="132">
        <v>700</v>
      </c>
      <c r="O167" s="132"/>
      <c r="P167" s="132"/>
      <c r="Q167" s="24"/>
      <c r="R167" s="24"/>
      <c r="S167" s="24"/>
      <c r="T167" s="24"/>
      <c r="U167" s="110"/>
      <c r="V167" s="24"/>
      <c r="W167" s="24"/>
    </row>
    <row r="168" s="1" customFormat="1" ht="22.5" customHeight="1" spans="1:23">
      <c r="A168" s="128" t="s">
        <v>568</v>
      </c>
      <c r="B168" s="25"/>
      <c r="C168" s="25"/>
      <c r="D168" s="25"/>
      <c r="E168" s="25"/>
      <c r="F168" s="25"/>
      <c r="G168" s="25"/>
      <c r="H168" s="25"/>
      <c r="I168" s="24">
        <v>200000</v>
      </c>
      <c r="J168" s="24">
        <v>200000</v>
      </c>
      <c r="K168" s="24">
        <v>200000</v>
      </c>
      <c r="L168" s="24"/>
      <c r="M168" s="24"/>
      <c r="N168" s="132"/>
      <c r="O168" s="132"/>
      <c r="P168" s="132"/>
      <c r="Q168" s="24"/>
      <c r="R168" s="24"/>
      <c r="S168" s="24"/>
      <c r="T168" s="24"/>
      <c r="U168" s="110"/>
      <c r="V168" s="24"/>
      <c r="W168" s="24"/>
    </row>
    <row r="169" s="1" customFormat="1" ht="22.5" customHeight="1" spans="1:23">
      <c r="A169" s="129" t="s">
        <v>471</v>
      </c>
      <c r="B169" s="129" t="s">
        <v>569</v>
      </c>
      <c r="C169" s="22" t="s">
        <v>568</v>
      </c>
      <c r="D169" s="129" t="s">
        <v>80</v>
      </c>
      <c r="E169" s="129" t="s">
        <v>128</v>
      </c>
      <c r="F169" s="129" t="s">
        <v>227</v>
      </c>
      <c r="G169" s="129" t="s">
        <v>313</v>
      </c>
      <c r="H169" s="129" t="s">
        <v>314</v>
      </c>
      <c r="I169" s="24">
        <v>6000</v>
      </c>
      <c r="J169" s="24">
        <v>6000</v>
      </c>
      <c r="K169" s="24">
        <v>6000</v>
      </c>
      <c r="L169" s="24"/>
      <c r="M169" s="24"/>
      <c r="N169" s="132"/>
      <c r="O169" s="132"/>
      <c r="P169" s="132"/>
      <c r="Q169" s="24"/>
      <c r="R169" s="24"/>
      <c r="S169" s="24"/>
      <c r="T169" s="24"/>
      <c r="U169" s="110"/>
      <c r="V169" s="24"/>
      <c r="W169" s="24"/>
    </row>
    <row r="170" s="1" customFormat="1" ht="22.5" customHeight="1" spans="1:23">
      <c r="A170" s="129" t="s">
        <v>471</v>
      </c>
      <c r="B170" s="129" t="s">
        <v>569</v>
      </c>
      <c r="C170" s="22" t="s">
        <v>568</v>
      </c>
      <c r="D170" s="129" t="s">
        <v>80</v>
      </c>
      <c r="E170" s="129" t="s">
        <v>128</v>
      </c>
      <c r="F170" s="129" t="s">
        <v>227</v>
      </c>
      <c r="G170" s="129" t="s">
        <v>315</v>
      </c>
      <c r="H170" s="129" t="s">
        <v>316</v>
      </c>
      <c r="I170" s="24">
        <v>30000</v>
      </c>
      <c r="J170" s="24">
        <v>30000</v>
      </c>
      <c r="K170" s="24">
        <v>30000</v>
      </c>
      <c r="L170" s="24"/>
      <c r="M170" s="24"/>
      <c r="N170" s="132"/>
      <c r="O170" s="132"/>
      <c r="P170" s="132"/>
      <c r="Q170" s="24"/>
      <c r="R170" s="24"/>
      <c r="S170" s="24"/>
      <c r="T170" s="24"/>
      <c r="U170" s="110"/>
      <c r="V170" s="24"/>
      <c r="W170" s="24"/>
    </row>
    <row r="171" s="1" customFormat="1" ht="22.5" customHeight="1" spans="1:23">
      <c r="A171" s="129" t="s">
        <v>471</v>
      </c>
      <c r="B171" s="129" t="s">
        <v>569</v>
      </c>
      <c r="C171" s="22" t="s">
        <v>568</v>
      </c>
      <c r="D171" s="129" t="s">
        <v>80</v>
      </c>
      <c r="E171" s="129" t="s">
        <v>128</v>
      </c>
      <c r="F171" s="129" t="s">
        <v>227</v>
      </c>
      <c r="G171" s="129" t="s">
        <v>400</v>
      </c>
      <c r="H171" s="129" t="s">
        <v>401</v>
      </c>
      <c r="I171" s="24">
        <v>94000</v>
      </c>
      <c r="J171" s="24">
        <v>94000</v>
      </c>
      <c r="K171" s="24">
        <v>94000</v>
      </c>
      <c r="L171" s="24"/>
      <c r="M171" s="24"/>
      <c r="N171" s="132"/>
      <c r="O171" s="132"/>
      <c r="P171" s="132"/>
      <c r="Q171" s="24"/>
      <c r="R171" s="24"/>
      <c r="S171" s="24"/>
      <c r="T171" s="24"/>
      <c r="U171" s="110"/>
      <c r="V171" s="24"/>
      <c r="W171" s="24"/>
    </row>
    <row r="172" s="1" customFormat="1" ht="22.5" customHeight="1" spans="1:23">
      <c r="A172" s="129" t="s">
        <v>471</v>
      </c>
      <c r="B172" s="129" t="s">
        <v>569</v>
      </c>
      <c r="C172" s="22" t="s">
        <v>568</v>
      </c>
      <c r="D172" s="129" t="s">
        <v>80</v>
      </c>
      <c r="E172" s="129" t="s">
        <v>128</v>
      </c>
      <c r="F172" s="129" t="s">
        <v>227</v>
      </c>
      <c r="G172" s="129" t="s">
        <v>377</v>
      </c>
      <c r="H172" s="129" t="s">
        <v>378</v>
      </c>
      <c r="I172" s="24">
        <v>60000</v>
      </c>
      <c r="J172" s="24">
        <v>60000</v>
      </c>
      <c r="K172" s="24">
        <v>60000</v>
      </c>
      <c r="L172" s="24"/>
      <c r="M172" s="24"/>
      <c r="N172" s="132"/>
      <c r="O172" s="132"/>
      <c r="P172" s="132"/>
      <c r="Q172" s="24"/>
      <c r="R172" s="24"/>
      <c r="S172" s="24"/>
      <c r="T172" s="24"/>
      <c r="U172" s="110"/>
      <c r="V172" s="24"/>
      <c r="W172" s="24"/>
    </row>
    <row r="173" s="1" customFormat="1" ht="22.5" customHeight="1" spans="1:23">
      <c r="A173" s="129" t="s">
        <v>471</v>
      </c>
      <c r="B173" s="129" t="s">
        <v>569</v>
      </c>
      <c r="C173" s="22" t="s">
        <v>568</v>
      </c>
      <c r="D173" s="129" t="s">
        <v>80</v>
      </c>
      <c r="E173" s="129" t="s">
        <v>128</v>
      </c>
      <c r="F173" s="129" t="s">
        <v>227</v>
      </c>
      <c r="G173" s="129" t="s">
        <v>375</v>
      </c>
      <c r="H173" s="129" t="s">
        <v>376</v>
      </c>
      <c r="I173" s="24">
        <v>10000</v>
      </c>
      <c r="J173" s="24">
        <v>10000</v>
      </c>
      <c r="K173" s="24">
        <v>10000</v>
      </c>
      <c r="L173" s="24"/>
      <c r="M173" s="24"/>
      <c r="N173" s="132"/>
      <c r="O173" s="132"/>
      <c r="P173" s="132"/>
      <c r="Q173" s="24"/>
      <c r="R173" s="24"/>
      <c r="S173" s="24"/>
      <c r="T173" s="24"/>
      <c r="U173" s="110"/>
      <c r="V173" s="24"/>
      <c r="W173" s="24"/>
    </row>
    <row r="174" s="1" customFormat="1" ht="22.5" customHeight="1" spans="1:23">
      <c r="A174" s="128" t="s">
        <v>570</v>
      </c>
      <c r="B174" s="25"/>
      <c r="C174" s="25"/>
      <c r="D174" s="25"/>
      <c r="E174" s="25"/>
      <c r="F174" s="25"/>
      <c r="G174" s="25"/>
      <c r="H174" s="25"/>
      <c r="I174" s="24">
        <v>30000</v>
      </c>
      <c r="J174" s="24">
        <v>30000</v>
      </c>
      <c r="K174" s="24">
        <v>30000</v>
      </c>
      <c r="L174" s="24"/>
      <c r="M174" s="24"/>
      <c r="N174" s="132"/>
      <c r="O174" s="132"/>
      <c r="P174" s="132"/>
      <c r="Q174" s="24"/>
      <c r="R174" s="24"/>
      <c r="S174" s="24"/>
      <c r="T174" s="24"/>
      <c r="U174" s="110"/>
      <c r="V174" s="24"/>
      <c r="W174" s="24"/>
    </row>
    <row r="175" s="1" customFormat="1" ht="22.5" customHeight="1" spans="1:23">
      <c r="A175" s="129" t="s">
        <v>471</v>
      </c>
      <c r="B175" s="129" t="s">
        <v>571</v>
      </c>
      <c r="C175" s="22" t="s">
        <v>570</v>
      </c>
      <c r="D175" s="129" t="s">
        <v>80</v>
      </c>
      <c r="E175" s="129" t="s">
        <v>128</v>
      </c>
      <c r="F175" s="129" t="s">
        <v>227</v>
      </c>
      <c r="G175" s="129" t="s">
        <v>313</v>
      </c>
      <c r="H175" s="129" t="s">
        <v>314</v>
      </c>
      <c r="I175" s="24">
        <v>30</v>
      </c>
      <c r="J175" s="24">
        <v>30</v>
      </c>
      <c r="K175" s="24">
        <v>30</v>
      </c>
      <c r="L175" s="24"/>
      <c r="M175" s="24"/>
      <c r="N175" s="132"/>
      <c r="O175" s="132"/>
      <c r="P175" s="132"/>
      <c r="Q175" s="24"/>
      <c r="R175" s="24"/>
      <c r="S175" s="24"/>
      <c r="T175" s="24"/>
      <c r="U175" s="110"/>
      <c r="V175" s="24"/>
      <c r="W175" s="24"/>
    </row>
    <row r="176" s="1" customFormat="1" ht="22.5" customHeight="1" spans="1:23">
      <c r="A176" s="129" t="s">
        <v>471</v>
      </c>
      <c r="B176" s="129" t="s">
        <v>571</v>
      </c>
      <c r="C176" s="22" t="s">
        <v>570</v>
      </c>
      <c r="D176" s="129" t="s">
        <v>80</v>
      </c>
      <c r="E176" s="129" t="s">
        <v>128</v>
      </c>
      <c r="F176" s="129" t="s">
        <v>227</v>
      </c>
      <c r="G176" s="129" t="s">
        <v>315</v>
      </c>
      <c r="H176" s="129" t="s">
        <v>316</v>
      </c>
      <c r="I176" s="24">
        <v>11520</v>
      </c>
      <c r="J176" s="24">
        <v>11520</v>
      </c>
      <c r="K176" s="24">
        <v>11520</v>
      </c>
      <c r="L176" s="24"/>
      <c r="M176" s="24"/>
      <c r="N176" s="132"/>
      <c r="O176" s="132"/>
      <c r="P176" s="132"/>
      <c r="Q176" s="24"/>
      <c r="R176" s="24"/>
      <c r="S176" s="24"/>
      <c r="T176" s="24"/>
      <c r="U176" s="110"/>
      <c r="V176" s="24"/>
      <c r="W176" s="24"/>
    </row>
    <row r="177" s="1" customFormat="1" ht="22.5" customHeight="1" spans="1:23">
      <c r="A177" s="129" t="s">
        <v>471</v>
      </c>
      <c r="B177" s="129" t="s">
        <v>571</v>
      </c>
      <c r="C177" s="22" t="s">
        <v>570</v>
      </c>
      <c r="D177" s="129" t="s">
        <v>80</v>
      </c>
      <c r="E177" s="129" t="s">
        <v>128</v>
      </c>
      <c r="F177" s="129" t="s">
        <v>227</v>
      </c>
      <c r="G177" s="129" t="s">
        <v>417</v>
      </c>
      <c r="H177" s="129" t="s">
        <v>418</v>
      </c>
      <c r="I177" s="24">
        <v>18450</v>
      </c>
      <c r="J177" s="24">
        <v>18450</v>
      </c>
      <c r="K177" s="24">
        <v>18450</v>
      </c>
      <c r="L177" s="24"/>
      <c r="M177" s="24"/>
      <c r="N177" s="132"/>
      <c r="O177" s="132"/>
      <c r="P177" s="132"/>
      <c r="Q177" s="24"/>
      <c r="R177" s="24"/>
      <c r="S177" s="24"/>
      <c r="T177" s="24"/>
      <c r="U177" s="110"/>
      <c r="V177" s="24"/>
      <c r="W177" s="24"/>
    </row>
    <row r="178" s="1" customFormat="1" ht="22.5" customHeight="1" spans="1:23">
      <c r="A178" s="128" t="s">
        <v>525</v>
      </c>
      <c r="B178" s="25"/>
      <c r="C178" s="25"/>
      <c r="D178" s="25"/>
      <c r="E178" s="25"/>
      <c r="F178" s="25"/>
      <c r="G178" s="25"/>
      <c r="H178" s="25"/>
      <c r="I178" s="24">
        <v>141805.83</v>
      </c>
      <c r="J178" s="24"/>
      <c r="K178" s="24"/>
      <c r="L178" s="24"/>
      <c r="M178" s="24"/>
      <c r="N178" s="132">
        <v>141805.83</v>
      </c>
      <c r="O178" s="132"/>
      <c r="P178" s="132"/>
      <c r="Q178" s="24"/>
      <c r="R178" s="24"/>
      <c r="S178" s="24"/>
      <c r="T178" s="24"/>
      <c r="U178" s="110"/>
      <c r="V178" s="24"/>
      <c r="W178" s="24"/>
    </row>
    <row r="179" s="1" customFormat="1" ht="22.5" customHeight="1" spans="1:23">
      <c r="A179" s="129" t="s">
        <v>476</v>
      </c>
      <c r="B179" s="129" t="s">
        <v>572</v>
      </c>
      <c r="C179" s="22" t="s">
        <v>525</v>
      </c>
      <c r="D179" s="129" t="s">
        <v>80</v>
      </c>
      <c r="E179" s="129" t="s">
        <v>128</v>
      </c>
      <c r="F179" s="129" t="s">
        <v>227</v>
      </c>
      <c r="G179" s="129" t="s">
        <v>315</v>
      </c>
      <c r="H179" s="129" t="s">
        <v>316</v>
      </c>
      <c r="I179" s="24">
        <v>38945.83</v>
      </c>
      <c r="J179" s="24"/>
      <c r="K179" s="24"/>
      <c r="L179" s="24"/>
      <c r="M179" s="24"/>
      <c r="N179" s="132">
        <v>38945.83</v>
      </c>
      <c r="O179" s="132"/>
      <c r="P179" s="132"/>
      <c r="Q179" s="24"/>
      <c r="R179" s="24"/>
      <c r="S179" s="24"/>
      <c r="T179" s="24"/>
      <c r="U179" s="110"/>
      <c r="V179" s="24"/>
      <c r="W179" s="24"/>
    </row>
    <row r="180" s="1" customFormat="1" ht="22.5" customHeight="1" spans="1:23">
      <c r="A180" s="129" t="s">
        <v>476</v>
      </c>
      <c r="B180" s="129" t="s">
        <v>572</v>
      </c>
      <c r="C180" s="22" t="s">
        <v>525</v>
      </c>
      <c r="D180" s="129" t="s">
        <v>80</v>
      </c>
      <c r="E180" s="129" t="s">
        <v>128</v>
      </c>
      <c r="F180" s="129" t="s">
        <v>227</v>
      </c>
      <c r="G180" s="129" t="s">
        <v>473</v>
      </c>
      <c r="H180" s="129" t="s">
        <v>474</v>
      </c>
      <c r="I180" s="24">
        <v>21060</v>
      </c>
      <c r="J180" s="24"/>
      <c r="K180" s="24"/>
      <c r="L180" s="24"/>
      <c r="M180" s="24"/>
      <c r="N180" s="132">
        <v>21060</v>
      </c>
      <c r="O180" s="132"/>
      <c r="P180" s="132"/>
      <c r="Q180" s="24"/>
      <c r="R180" s="24"/>
      <c r="S180" s="24"/>
      <c r="T180" s="24"/>
      <c r="U180" s="110"/>
      <c r="V180" s="24"/>
      <c r="W180" s="24"/>
    </row>
    <row r="181" s="1" customFormat="1" ht="22.5" customHeight="1" spans="1:23">
      <c r="A181" s="129" t="s">
        <v>476</v>
      </c>
      <c r="B181" s="129" t="s">
        <v>572</v>
      </c>
      <c r="C181" s="22" t="s">
        <v>525</v>
      </c>
      <c r="D181" s="129" t="s">
        <v>80</v>
      </c>
      <c r="E181" s="129" t="s">
        <v>128</v>
      </c>
      <c r="F181" s="129" t="s">
        <v>227</v>
      </c>
      <c r="G181" s="129" t="s">
        <v>417</v>
      </c>
      <c r="H181" s="129" t="s">
        <v>418</v>
      </c>
      <c r="I181" s="24">
        <v>10000</v>
      </c>
      <c r="J181" s="24"/>
      <c r="K181" s="24"/>
      <c r="L181" s="24"/>
      <c r="M181" s="24"/>
      <c r="N181" s="132">
        <v>10000</v>
      </c>
      <c r="O181" s="132"/>
      <c r="P181" s="132"/>
      <c r="Q181" s="24"/>
      <c r="R181" s="24"/>
      <c r="S181" s="24"/>
      <c r="T181" s="24"/>
      <c r="U181" s="110"/>
      <c r="V181" s="24"/>
      <c r="W181" s="24"/>
    </row>
    <row r="182" s="1" customFormat="1" ht="22.5" customHeight="1" spans="1:23">
      <c r="A182" s="129" t="s">
        <v>476</v>
      </c>
      <c r="B182" s="129" t="s">
        <v>572</v>
      </c>
      <c r="C182" s="22" t="s">
        <v>525</v>
      </c>
      <c r="D182" s="129" t="s">
        <v>80</v>
      </c>
      <c r="E182" s="129" t="s">
        <v>128</v>
      </c>
      <c r="F182" s="129" t="s">
        <v>227</v>
      </c>
      <c r="G182" s="129" t="s">
        <v>377</v>
      </c>
      <c r="H182" s="129" t="s">
        <v>378</v>
      </c>
      <c r="I182" s="24">
        <v>16000</v>
      </c>
      <c r="J182" s="24"/>
      <c r="K182" s="24"/>
      <c r="L182" s="24"/>
      <c r="M182" s="24"/>
      <c r="N182" s="132">
        <v>16000</v>
      </c>
      <c r="O182" s="132"/>
      <c r="P182" s="132"/>
      <c r="Q182" s="24"/>
      <c r="R182" s="24"/>
      <c r="S182" s="24"/>
      <c r="T182" s="24"/>
      <c r="U182" s="110"/>
      <c r="V182" s="24"/>
      <c r="W182" s="24"/>
    </row>
    <row r="183" s="1" customFormat="1" ht="22.5" customHeight="1" spans="1:23">
      <c r="A183" s="129" t="s">
        <v>476</v>
      </c>
      <c r="B183" s="129" t="s">
        <v>572</v>
      </c>
      <c r="C183" s="22" t="s">
        <v>525</v>
      </c>
      <c r="D183" s="129" t="s">
        <v>80</v>
      </c>
      <c r="E183" s="129" t="s">
        <v>128</v>
      </c>
      <c r="F183" s="129" t="s">
        <v>227</v>
      </c>
      <c r="G183" s="129" t="s">
        <v>339</v>
      </c>
      <c r="H183" s="129" t="s">
        <v>340</v>
      </c>
      <c r="I183" s="24">
        <v>40000</v>
      </c>
      <c r="J183" s="24"/>
      <c r="K183" s="24"/>
      <c r="L183" s="24"/>
      <c r="M183" s="24"/>
      <c r="N183" s="132">
        <v>40000</v>
      </c>
      <c r="O183" s="132"/>
      <c r="P183" s="132"/>
      <c r="Q183" s="24"/>
      <c r="R183" s="24"/>
      <c r="S183" s="24"/>
      <c r="T183" s="24"/>
      <c r="U183" s="110"/>
      <c r="V183" s="24"/>
      <c r="W183" s="24"/>
    </row>
    <row r="184" s="1" customFormat="1" ht="22.5" customHeight="1" spans="1:23">
      <c r="A184" s="129" t="s">
        <v>476</v>
      </c>
      <c r="B184" s="129" t="s">
        <v>572</v>
      </c>
      <c r="C184" s="22" t="s">
        <v>525</v>
      </c>
      <c r="D184" s="129" t="s">
        <v>80</v>
      </c>
      <c r="E184" s="129" t="s">
        <v>128</v>
      </c>
      <c r="F184" s="129" t="s">
        <v>227</v>
      </c>
      <c r="G184" s="129" t="s">
        <v>541</v>
      </c>
      <c r="H184" s="129" t="s">
        <v>542</v>
      </c>
      <c r="I184" s="24">
        <v>15800</v>
      </c>
      <c r="J184" s="24"/>
      <c r="K184" s="24"/>
      <c r="L184" s="24"/>
      <c r="M184" s="24"/>
      <c r="N184" s="132">
        <v>15800</v>
      </c>
      <c r="O184" s="132"/>
      <c r="P184" s="132"/>
      <c r="Q184" s="24"/>
      <c r="R184" s="24"/>
      <c r="S184" s="24"/>
      <c r="T184" s="24"/>
      <c r="U184" s="110"/>
      <c r="V184" s="24"/>
      <c r="W184" s="24"/>
    </row>
    <row r="185" s="1" customFormat="1" ht="22.5" customHeight="1" spans="1:23">
      <c r="A185" s="128" t="s">
        <v>573</v>
      </c>
      <c r="B185" s="25"/>
      <c r="C185" s="25"/>
      <c r="D185" s="25"/>
      <c r="E185" s="25"/>
      <c r="F185" s="25"/>
      <c r="G185" s="25"/>
      <c r="H185" s="25"/>
      <c r="I185" s="24">
        <v>30000</v>
      </c>
      <c r="J185" s="24">
        <v>30000</v>
      </c>
      <c r="K185" s="24">
        <v>30000</v>
      </c>
      <c r="L185" s="24"/>
      <c r="M185" s="24"/>
      <c r="N185" s="132"/>
      <c r="O185" s="132"/>
      <c r="P185" s="132"/>
      <c r="Q185" s="24"/>
      <c r="R185" s="24"/>
      <c r="S185" s="24"/>
      <c r="T185" s="24"/>
      <c r="U185" s="110"/>
      <c r="V185" s="24"/>
      <c r="W185" s="24"/>
    </row>
    <row r="186" s="1" customFormat="1" ht="22.5" customHeight="1" spans="1:23">
      <c r="A186" s="129" t="s">
        <v>471</v>
      </c>
      <c r="B186" s="129" t="s">
        <v>574</v>
      </c>
      <c r="C186" s="22" t="s">
        <v>573</v>
      </c>
      <c r="D186" s="129" t="s">
        <v>80</v>
      </c>
      <c r="E186" s="129" t="s">
        <v>128</v>
      </c>
      <c r="F186" s="129" t="s">
        <v>227</v>
      </c>
      <c r="G186" s="129" t="s">
        <v>313</v>
      </c>
      <c r="H186" s="129" t="s">
        <v>314</v>
      </c>
      <c r="I186" s="24">
        <v>3540</v>
      </c>
      <c r="J186" s="24">
        <v>3540</v>
      </c>
      <c r="K186" s="24">
        <v>3540</v>
      </c>
      <c r="L186" s="24"/>
      <c r="M186" s="24"/>
      <c r="N186" s="132"/>
      <c r="O186" s="132"/>
      <c r="P186" s="132"/>
      <c r="Q186" s="24"/>
      <c r="R186" s="24"/>
      <c r="S186" s="24"/>
      <c r="T186" s="24"/>
      <c r="U186" s="110"/>
      <c r="V186" s="24"/>
      <c r="W186" s="24"/>
    </row>
    <row r="187" s="1" customFormat="1" ht="22.5" customHeight="1" spans="1:23">
      <c r="A187" s="129" t="s">
        <v>471</v>
      </c>
      <c r="B187" s="129" t="s">
        <v>574</v>
      </c>
      <c r="C187" s="22" t="s">
        <v>573</v>
      </c>
      <c r="D187" s="129" t="s">
        <v>80</v>
      </c>
      <c r="E187" s="129" t="s">
        <v>128</v>
      </c>
      <c r="F187" s="129" t="s">
        <v>227</v>
      </c>
      <c r="G187" s="129" t="s">
        <v>564</v>
      </c>
      <c r="H187" s="129" t="s">
        <v>565</v>
      </c>
      <c r="I187" s="24">
        <v>3000</v>
      </c>
      <c r="J187" s="24">
        <v>3000</v>
      </c>
      <c r="K187" s="24">
        <v>3000</v>
      </c>
      <c r="L187" s="24"/>
      <c r="M187" s="24"/>
      <c r="N187" s="132"/>
      <c r="O187" s="132"/>
      <c r="P187" s="132"/>
      <c r="Q187" s="24"/>
      <c r="R187" s="24"/>
      <c r="S187" s="24"/>
      <c r="T187" s="24"/>
      <c r="U187" s="110"/>
      <c r="V187" s="24"/>
      <c r="W187" s="24"/>
    </row>
    <row r="188" s="1" customFormat="1" ht="22.5" customHeight="1" spans="1:23">
      <c r="A188" s="129" t="s">
        <v>471</v>
      </c>
      <c r="B188" s="129" t="s">
        <v>574</v>
      </c>
      <c r="C188" s="22" t="s">
        <v>573</v>
      </c>
      <c r="D188" s="129" t="s">
        <v>80</v>
      </c>
      <c r="E188" s="129" t="s">
        <v>128</v>
      </c>
      <c r="F188" s="129" t="s">
        <v>227</v>
      </c>
      <c r="G188" s="129" t="s">
        <v>315</v>
      </c>
      <c r="H188" s="129" t="s">
        <v>316</v>
      </c>
      <c r="I188" s="24">
        <v>8660</v>
      </c>
      <c r="J188" s="24">
        <v>8660</v>
      </c>
      <c r="K188" s="24">
        <v>8660</v>
      </c>
      <c r="L188" s="24"/>
      <c r="M188" s="24"/>
      <c r="N188" s="132"/>
      <c r="O188" s="132"/>
      <c r="P188" s="132"/>
      <c r="Q188" s="24"/>
      <c r="R188" s="24"/>
      <c r="S188" s="24"/>
      <c r="T188" s="24"/>
      <c r="U188" s="110"/>
      <c r="V188" s="24"/>
      <c r="W188" s="24"/>
    </row>
    <row r="189" s="1" customFormat="1" ht="22.5" customHeight="1" spans="1:23">
      <c r="A189" s="129" t="s">
        <v>471</v>
      </c>
      <c r="B189" s="129" t="s">
        <v>574</v>
      </c>
      <c r="C189" s="22" t="s">
        <v>573</v>
      </c>
      <c r="D189" s="129" t="s">
        <v>80</v>
      </c>
      <c r="E189" s="129" t="s">
        <v>128</v>
      </c>
      <c r="F189" s="129" t="s">
        <v>227</v>
      </c>
      <c r="G189" s="129" t="s">
        <v>373</v>
      </c>
      <c r="H189" s="129" t="s">
        <v>374</v>
      </c>
      <c r="I189" s="24">
        <v>300</v>
      </c>
      <c r="J189" s="24">
        <v>300</v>
      </c>
      <c r="K189" s="24">
        <v>300</v>
      </c>
      <c r="L189" s="24"/>
      <c r="M189" s="24"/>
      <c r="N189" s="132"/>
      <c r="O189" s="132"/>
      <c r="P189" s="132"/>
      <c r="Q189" s="24"/>
      <c r="R189" s="24"/>
      <c r="S189" s="24"/>
      <c r="T189" s="24"/>
      <c r="U189" s="110"/>
      <c r="V189" s="24"/>
      <c r="W189" s="24"/>
    </row>
    <row r="190" s="1" customFormat="1" ht="22.5" customHeight="1" spans="1:23">
      <c r="A190" s="129" t="s">
        <v>471</v>
      </c>
      <c r="B190" s="129" t="s">
        <v>574</v>
      </c>
      <c r="C190" s="22" t="s">
        <v>573</v>
      </c>
      <c r="D190" s="129" t="s">
        <v>80</v>
      </c>
      <c r="E190" s="129" t="s">
        <v>128</v>
      </c>
      <c r="F190" s="129" t="s">
        <v>227</v>
      </c>
      <c r="G190" s="129" t="s">
        <v>473</v>
      </c>
      <c r="H190" s="129" t="s">
        <v>474</v>
      </c>
      <c r="I190" s="24">
        <v>1500</v>
      </c>
      <c r="J190" s="24">
        <v>1500</v>
      </c>
      <c r="K190" s="24">
        <v>1500</v>
      </c>
      <c r="L190" s="24"/>
      <c r="M190" s="24"/>
      <c r="N190" s="132"/>
      <c r="O190" s="132"/>
      <c r="P190" s="132"/>
      <c r="Q190" s="24"/>
      <c r="R190" s="24"/>
      <c r="S190" s="24"/>
      <c r="T190" s="24"/>
      <c r="U190" s="110"/>
      <c r="V190" s="24"/>
      <c r="W190" s="24"/>
    </row>
    <row r="191" s="1" customFormat="1" ht="22.5" customHeight="1" spans="1:23">
      <c r="A191" s="129" t="s">
        <v>471</v>
      </c>
      <c r="B191" s="129" t="s">
        <v>574</v>
      </c>
      <c r="C191" s="22" t="s">
        <v>573</v>
      </c>
      <c r="D191" s="129" t="s">
        <v>80</v>
      </c>
      <c r="E191" s="129" t="s">
        <v>128</v>
      </c>
      <c r="F191" s="129" t="s">
        <v>227</v>
      </c>
      <c r="G191" s="129" t="s">
        <v>400</v>
      </c>
      <c r="H191" s="129" t="s">
        <v>401</v>
      </c>
      <c r="I191" s="24">
        <v>13000</v>
      </c>
      <c r="J191" s="24">
        <v>13000</v>
      </c>
      <c r="K191" s="24">
        <v>13000</v>
      </c>
      <c r="L191" s="24"/>
      <c r="M191" s="24"/>
      <c r="N191" s="132"/>
      <c r="O191" s="132"/>
      <c r="P191" s="132"/>
      <c r="Q191" s="24"/>
      <c r="R191" s="24"/>
      <c r="S191" s="24"/>
      <c r="T191" s="24"/>
      <c r="U191" s="110"/>
      <c r="V191" s="24"/>
      <c r="W191" s="24"/>
    </row>
    <row r="192" s="1" customFormat="1" ht="22.5" customHeight="1" spans="1:23">
      <c r="A192" s="128" t="s">
        <v>575</v>
      </c>
      <c r="B192" s="25"/>
      <c r="C192" s="25"/>
      <c r="D192" s="25"/>
      <c r="E192" s="25"/>
      <c r="F192" s="25"/>
      <c r="G192" s="25"/>
      <c r="H192" s="25"/>
      <c r="I192" s="24">
        <v>30000</v>
      </c>
      <c r="J192" s="24">
        <v>30000</v>
      </c>
      <c r="K192" s="24">
        <v>30000</v>
      </c>
      <c r="L192" s="24"/>
      <c r="M192" s="24"/>
      <c r="N192" s="132"/>
      <c r="O192" s="132"/>
      <c r="P192" s="132"/>
      <c r="Q192" s="24"/>
      <c r="R192" s="24"/>
      <c r="S192" s="24"/>
      <c r="T192" s="24"/>
      <c r="U192" s="110"/>
      <c r="V192" s="24"/>
      <c r="W192" s="24"/>
    </row>
    <row r="193" s="1" customFormat="1" ht="22.5" customHeight="1" spans="1:23">
      <c r="A193" s="129" t="s">
        <v>471</v>
      </c>
      <c r="B193" s="129" t="s">
        <v>576</v>
      </c>
      <c r="C193" s="22" t="s">
        <v>575</v>
      </c>
      <c r="D193" s="129" t="s">
        <v>80</v>
      </c>
      <c r="E193" s="129" t="s">
        <v>128</v>
      </c>
      <c r="F193" s="129" t="s">
        <v>227</v>
      </c>
      <c r="G193" s="129" t="s">
        <v>313</v>
      </c>
      <c r="H193" s="129" t="s">
        <v>314</v>
      </c>
      <c r="I193" s="24">
        <v>6360</v>
      </c>
      <c r="J193" s="24">
        <v>6360</v>
      </c>
      <c r="K193" s="24">
        <v>6360</v>
      </c>
      <c r="L193" s="24"/>
      <c r="M193" s="24"/>
      <c r="N193" s="132"/>
      <c r="O193" s="132"/>
      <c r="P193" s="132"/>
      <c r="Q193" s="24"/>
      <c r="R193" s="24"/>
      <c r="S193" s="24"/>
      <c r="T193" s="24"/>
      <c r="U193" s="110"/>
      <c r="V193" s="24"/>
      <c r="W193" s="24"/>
    </row>
    <row r="194" s="1" customFormat="1" ht="22.5" customHeight="1" spans="1:23">
      <c r="A194" s="129" t="s">
        <v>471</v>
      </c>
      <c r="B194" s="129" t="s">
        <v>576</v>
      </c>
      <c r="C194" s="22" t="s">
        <v>575</v>
      </c>
      <c r="D194" s="129" t="s">
        <v>80</v>
      </c>
      <c r="E194" s="129" t="s">
        <v>128</v>
      </c>
      <c r="F194" s="129" t="s">
        <v>227</v>
      </c>
      <c r="G194" s="129" t="s">
        <v>315</v>
      </c>
      <c r="H194" s="129" t="s">
        <v>316</v>
      </c>
      <c r="I194" s="24">
        <v>8640</v>
      </c>
      <c r="J194" s="24">
        <v>8640</v>
      </c>
      <c r="K194" s="24">
        <v>8640</v>
      </c>
      <c r="L194" s="24"/>
      <c r="M194" s="24"/>
      <c r="N194" s="132"/>
      <c r="O194" s="132"/>
      <c r="P194" s="132"/>
      <c r="Q194" s="24"/>
      <c r="R194" s="24"/>
      <c r="S194" s="24"/>
      <c r="T194" s="24"/>
      <c r="U194" s="110"/>
      <c r="V194" s="24"/>
      <c r="W194" s="24"/>
    </row>
    <row r="195" s="1" customFormat="1" ht="22.5" customHeight="1" spans="1:23">
      <c r="A195" s="129" t="s">
        <v>471</v>
      </c>
      <c r="B195" s="129" t="s">
        <v>576</v>
      </c>
      <c r="C195" s="22" t="s">
        <v>575</v>
      </c>
      <c r="D195" s="129" t="s">
        <v>80</v>
      </c>
      <c r="E195" s="129" t="s">
        <v>128</v>
      </c>
      <c r="F195" s="129" t="s">
        <v>227</v>
      </c>
      <c r="G195" s="129" t="s">
        <v>377</v>
      </c>
      <c r="H195" s="129" t="s">
        <v>378</v>
      </c>
      <c r="I195" s="24">
        <v>15000</v>
      </c>
      <c r="J195" s="24">
        <v>15000</v>
      </c>
      <c r="K195" s="24">
        <v>15000</v>
      </c>
      <c r="L195" s="24"/>
      <c r="M195" s="24"/>
      <c r="N195" s="132"/>
      <c r="O195" s="132"/>
      <c r="P195" s="132"/>
      <c r="Q195" s="24"/>
      <c r="R195" s="24"/>
      <c r="S195" s="24"/>
      <c r="T195" s="24"/>
      <c r="U195" s="110"/>
      <c r="V195" s="24"/>
      <c r="W195" s="24"/>
    </row>
    <row r="196" s="1" customFormat="1" ht="22.5" customHeight="1" spans="1:23">
      <c r="A196" s="128" t="s">
        <v>577</v>
      </c>
      <c r="B196" s="25"/>
      <c r="C196" s="25"/>
      <c r="D196" s="25"/>
      <c r="E196" s="25"/>
      <c r="F196" s="25"/>
      <c r="G196" s="25"/>
      <c r="H196" s="25"/>
      <c r="I196" s="24">
        <v>100000</v>
      </c>
      <c r="J196" s="24">
        <v>100000</v>
      </c>
      <c r="K196" s="24">
        <v>100000</v>
      </c>
      <c r="L196" s="24"/>
      <c r="M196" s="24"/>
      <c r="N196" s="132"/>
      <c r="O196" s="132"/>
      <c r="P196" s="132"/>
      <c r="Q196" s="24"/>
      <c r="R196" s="24"/>
      <c r="S196" s="24"/>
      <c r="T196" s="24"/>
      <c r="U196" s="110"/>
      <c r="V196" s="24"/>
      <c r="W196" s="24"/>
    </row>
    <row r="197" s="1" customFormat="1" ht="22.5" customHeight="1" spans="1:23">
      <c r="A197" s="129" t="s">
        <v>471</v>
      </c>
      <c r="B197" s="129" t="s">
        <v>578</v>
      </c>
      <c r="C197" s="22" t="s">
        <v>577</v>
      </c>
      <c r="D197" s="129" t="s">
        <v>80</v>
      </c>
      <c r="E197" s="129" t="s">
        <v>128</v>
      </c>
      <c r="F197" s="129" t="s">
        <v>227</v>
      </c>
      <c r="G197" s="129" t="s">
        <v>313</v>
      </c>
      <c r="H197" s="129" t="s">
        <v>314</v>
      </c>
      <c r="I197" s="24">
        <v>3000</v>
      </c>
      <c r="J197" s="24">
        <v>3000</v>
      </c>
      <c r="K197" s="24">
        <v>3000</v>
      </c>
      <c r="L197" s="24"/>
      <c r="M197" s="24"/>
      <c r="N197" s="132"/>
      <c r="O197" s="132"/>
      <c r="P197" s="132"/>
      <c r="Q197" s="24"/>
      <c r="R197" s="24"/>
      <c r="S197" s="24"/>
      <c r="T197" s="24"/>
      <c r="U197" s="110"/>
      <c r="V197" s="24"/>
      <c r="W197" s="24"/>
    </row>
    <row r="198" s="1" customFormat="1" ht="22.5" customHeight="1" spans="1:23">
      <c r="A198" s="129" t="s">
        <v>471</v>
      </c>
      <c r="B198" s="129" t="s">
        <v>578</v>
      </c>
      <c r="C198" s="22" t="s">
        <v>577</v>
      </c>
      <c r="D198" s="129" t="s">
        <v>80</v>
      </c>
      <c r="E198" s="129" t="s">
        <v>128</v>
      </c>
      <c r="F198" s="129" t="s">
        <v>227</v>
      </c>
      <c r="G198" s="129" t="s">
        <v>315</v>
      </c>
      <c r="H198" s="129" t="s">
        <v>316</v>
      </c>
      <c r="I198" s="24">
        <v>12480</v>
      </c>
      <c r="J198" s="24">
        <v>12480</v>
      </c>
      <c r="K198" s="24">
        <v>12480</v>
      </c>
      <c r="L198" s="24"/>
      <c r="M198" s="24"/>
      <c r="N198" s="132"/>
      <c r="O198" s="132"/>
      <c r="P198" s="132"/>
      <c r="Q198" s="24"/>
      <c r="R198" s="24"/>
      <c r="S198" s="24"/>
      <c r="T198" s="24"/>
      <c r="U198" s="110"/>
      <c r="V198" s="24"/>
      <c r="W198" s="24"/>
    </row>
    <row r="199" s="1" customFormat="1" ht="22.5" customHeight="1" spans="1:23">
      <c r="A199" s="129" t="s">
        <v>471</v>
      </c>
      <c r="B199" s="129" t="s">
        <v>578</v>
      </c>
      <c r="C199" s="22" t="s">
        <v>577</v>
      </c>
      <c r="D199" s="129" t="s">
        <v>80</v>
      </c>
      <c r="E199" s="129" t="s">
        <v>128</v>
      </c>
      <c r="F199" s="129" t="s">
        <v>227</v>
      </c>
      <c r="G199" s="129" t="s">
        <v>417</v>
      </c>
      <c r="H199" s="129" t="s">
        <v>418</v>
      </c>
      <c r="I199" s="24">
        <v>20250</v>
      </c>
      <c r="J199" s="24">
        <v>20250</v>
      </c>
      <c r="K199" s="24">
        <v>20250</v>
      </c>
      <c r="L199" s="24"/>
      <c r="M199" s="24"/>
      <c r="N199" s="132"/>
      <c r="O199" s="132"/>
      <c r="P199" s="132"/>
      <c r="Q199" s="24"/>
      <c r="R199" s="24"/>
      <c r="S199" s="24"/>
      <c r="T199" s="24"/>
      <c r="U199" s="110"/>
      <c r="V199" s="24"/>
      <c r="W199" s="24"/>
    </row>
    <row r="200" s="1" customFormat="1" ht="22.5" customHeight="1" spans="1:23">
      <c r="A200" s="129" t="s">
        <v>471</v>
      </c>
      <c r="B200" s="129" t="s">
        <v>578</v>
      </c>
      <c r="C200" s="22" t="s">
        <v>577</v>
      </c>
      <c r="D200" s="129" t="s">
        <v>80</v>
      </c>
      <c r="E200" s="129" t="s">
        <v>128</v>
      </c>
      <c r="F200" s="129" t="s">
        <v>227</v>
      </c>
      <c r="G200" s="129" t="s">
        <v>400</v>
      </c>
      <c r="H200" s="129" t="s">
        <v>401</v>
      </c>
      <c r="I200" s="24">
        <v>50270</v>
      </c>
      <c r="J200" s="24">
        <v>50270</v>
      </c>
      <c r="K200" s="24">
        <v>50270</v>
      </c>
      <c r="L200" s="24"/>
      <c r="M200" s="24"/>
      <c r="N200" s="132"/>
      <c r="O200" s="132"/>
      <c r="P200" s="132"/>
      <c r="Q200" s="24"/>
      <c r="R200" s="24"/>
      <c r="S200" s="24"/>
      <c r="T200" s="24"/>
      <c r="U200" s="110"/>
      <c r="V200" s="24"/>
      <c r="W200" s="24"/>
    </row>
    <row r="201" s="1" customFormat="1" ht="22.5" customHeight="1" spans="1:23">
      <c r="A201" s="129" t="s">
        <v>471</v>
      </c>
      <c r="B201" s="129" t="s">
        <v>578</v>
      </c>
      <c r="C201" s="22" t="s">
        <v>577</v>
      </c>
      <c r="D201" s="129" t="s">
        <v>80</v>
      </c>
      <c r="E201" s="129" t="s">
        <v>128</v>
      </c>
      <c r="F201" s="129" t="s">
        <v>227</v>
      </c>
      <c r="G201" s="129" t="s">
        <v>375</v>
      </c>
      <c r="H201" s="129" t="s">
        <v>376</v>
      </c>
      <c r="I201" s="24">
        <v>14000</v>
      </c>
      <c r="J201" s="24">
        <v>14000</v>
      </c>
      <c r="K201" s="24">
        <v>14000</v>
      </c>
      <c r="L201" s="24"/>
      <c r="M201" s="24"/>
      <c r="N201" s="132"/>
      <c r="O201" s="132"/>
      <c r="P201" s="132"/>
      <c r="Q201" s="24"/>
      <c r="R201" s="24"/>
      <c r="S201" s="24"/>
      <c r="T201" s="24"/>
      <c r="U201" s="110"/>
      <c r="V201" s="24"/>
      <c r="W201" s="24"/>
    </row>
    <row r="202" s="1" customFormat="1" ht="22.5" customHeight="1" spans="1:23">
      <c r="A202" s="128" t="s">
        <v>579</v>
      </c>
      <c r="B202" s="25"/>
      <c r="C202" s="25"/>
      <c r="D202" s="25"/>
      <c r="E202" s="25"/>
      <c r="F202" s="25"/>
      <c r="G202" s="25"/>
      <c r="H202" s="25"/>
      <c r="I202" s="24">
        <v>50000</v>
      </c>
      <c r="J202" s="24">
        <v>50000</v>
      </c>
      <c r="K202" s="24">
        <v>50000</v>
      </c>
      <c r="L202" s="24"/>
      <c r="M202" s="24"/>
      <c r="N202" s="132"/>
      <c r="O202" s="132"/>
      <c r="P202" s="132"/>
      <c r="Q202" s="24"/>
      <c r="R202" s="24"/>
      <c r="S202" s="24"/>
      <c r="T202" s="24"/>
      <c r="U202" s="110"/>
      <c r="V202" s="24"/>
      <c r="W202" s="24"/>
    </row>
    <row r="203" s="1" customFormat="1" ht="22.5" customHeight="1" spans="1:23">
      <c r="A203" s="129" t="s">
        <v>471</v>
      </c>
      <c r="B203" s="129" t="s">
        <v>580</v>
      </c>
      <c r="C203" s="22" t="s">
        <v>579</v>
      </c>
      <c r="D203" s="129" t="s">
        <v>80</v>
      </c>
      <c r="E203" s="129" t="s">
        <v>128</v>
      </c>
      <c r="F203" s="129" t="s">
        <v>227</v>
      </c>
      <c r="G203" s="129" t="s">
        <v>315</v>
      </c>
      <c r="H203" s="129" t="s">
        <v>316</v>
      </c>
      <c r="I203" s="24">
        <v>9600</v>
      </c>
      <c r="J203" s="24">
        <v>9600</v>
      </c>
      <c r="K203" s="24">
        <v>9600</v>
      </c>
      <c r="L203" s="24"/>
      <c r="M203" s="24"/>
      <c r="N203" s="132"/>
      <c r="O203" s="132"/>
      <c r="P203" s="132"/>
      <c r="Q203" s="24"/>
      <c r="R203" s="24"/>
      <c r="S203" s="24"/>
      <c r="T203" s="24"/>
      <c r="U203" s="110"/>
      <c r="V203" s="24"/>
      <c r="W203" s="24"/>
    </row>
    <row r="204" s="1" customFormat="1" ht="22.5" customHeight="1" spans="1:23">
      <c r="A204" s="129" t="s">
        <v>471</v>
      </c>
      <c r="B204" s="129" t="s">
        <v>580</v>
      </c>
      <c r="C204" s="22" t="s">
        <v>579</v>
      </c>
      <c r="D204" s="129" t="s">
        <v>80</v>
      </c>
      <c r="E204" s="129" t="s">
        <v>128</v>
      </c>
      <c r="F204" s="129" t="s">
        <v>227</v>
      </c>
      <c r="G204" s="129" t="s">
        <v>373</v>
      </c>
      <c r="H204" s="129" t="s">
        <v>374</v>
      </c>
      <c r="I204" s="24">
        <v>10000</v>
      </c>
      <c r="J204" s="24">
        <v>10000</v>
      </c>
      <c r="K204" s="24">
        <v>10000</v>
      </c>
      <c r="L204" s="24"/>
      <c r="M204" s="24"/>
      <c r="N204" s="132"/>
      <c r="O204" s="132"/>
      <c r="P204" s="132"/>
      <c r="Q204" s="24"/>
      <c r="R204" s="24"/>
      <c r="S204" s="24"/>
      <c r="T204" s="24"/>
      <c r="U204" s="110"/>
      <c r="V204" s="24"/>
      <c r="W204" s="24"/>
    </row>
    <row r="205" s="1" customFormat="1" ht="22.5" customHeight="1" spans="1:23">
      <c r="A205" s="129" t="s">
        <v>471</v>
      </c>
      <c r="B205" s="129" t="s">
        <v>580</v>
      </c>
      <c r="C205" s="22" t="s">
        <v>579</v>
      </c>
      <c r="D205" s="129" t="s">
        <v>80</v>
      </c>
      <c r="E205" s="129" t="s">
        <v>128</v>
      </c>
      <c r="F205" s="129" t="s">
        <v>227</v>
      </c>
      <c r="G205" s="129" t="s">
        <v>400</v>
      </c>
      <c r="H205" s="129" t="s">
        <v>401</v>
      </c>
      <c r="I205" s="24">
        <v>10400</v>
      </c>
      <c r="J205" s="24">
        <v>10400</v>
      </c>
      <c r="K205" s="24">
        <v>10400</v>
      </c>
      <c r="L205" s="24"/>
      <c r="M205" s="24"/>
      <c r="N205" s="132"/>
      <c r="O205" s="132"/>
      <c r="P205" s="132"/>
      <c r="Q205" s="24"/>
      <c r="R205" s="24"/>
      <c r="S205" s="24"/>
      <c r="T205" s="24"/>
      <c r="U205" s="110"/>
      <c r="V205" s="24"/>
      <c r="W205" s="24"/>
    </row>
    <row r="206" s="1" customFormat="1" ht="22.5" customHeight="1" spans="1:23">
      <c r="A206" s="129" t="s">
        <v>471</v>
      </c>
      <c r="B206" s="129" t="s">
        <v>580</v>
      </c>
      <c r="C206" s="22" t="s">
        <v>579</v>
      </c>
      <c r="D206" s="129" t="s">
        <v>80</v>
      </c>
      <c r="E206" s="129" t="s">
        <v>128</v>
      </c>
      <c r="F206" s="129" t="s">
        <v>227</v>
      </c>
      <c r="G206" s="129" t="s">
        <v>377</v>
      </c>
      <c r="H206" s="129" t="s">
        <v>378</v>
      </c>
      <c r="I206" s="24">
        <v>20000</v>
      </c>
      <c r="J206" s="24">
        <v>20000</v>
      </c>
      <c r="K206" s="24">
        <v>20000</v>
      </c>
      <c r="L206" s="24"/>
      <c r="M206" s="24"/>
      <c r="N206" s="132"/>
      <c r="O206" s="132"/>
      <c r="P206" s="132"/>
      <c r="Q206" s="24"/>
      <c r="R206" s="24"/>
      <c r="S206" s="24"/>
      <c r="T206" s="24"/>
      <c r="U206" s="110"/>
      <c r="V206" s="24"/>
      <c r="W206" s="24"/>
    </row>
    <row r="207" s="1" customFormat="1" ht="22.5" customHeight="1" spans="1:23">
      <c r="A207" s="128" t="s">
        <v>581</v>
      </c>
      <c r="B207" s="25"/>
      <c r="C207" s="25"/>
      <c r="D207" s="25"/>
      <c r="E207" s="25"/>
      <c r="F207" s="25"/>
      <c r="G207" s="25"/>
      <c r="H207" s="25"/>
      <c r="I207" s="24">
        <v>30000</v>
      </c>
      <c r="J207" s="24">
        <v>30000</v>
      </c>
      <c r="K207" s="24">
        <v>30000</v>
      </c>
      <c r="L207" s="24"/>
      <c r="M207" s="24"/>
      <c r="N207" s="132"/>
      <c r="O207" s="132"/>
      <c r="P207" s="132"/>
      <c r="Q207" s="24"/>
      <c r="R207" s="24"/>
      <c r="S207" s="24"/>
      <c r="T207" s="24"/>
      <c r="U207" s="110"/>
      <c r="V207" s="24"/>
      <c r="W207" s="24"/>
    </row>
    <row r="208" s="1" customFormat="1" ht="22.5" customHeight="1" spans="1:23">
      <c r="A208" s="129" t="s">
        <v>476</v>
      </c>
      <c r="B208" s="129" t="s">
        <v>582</v>
      </c>
      <c r="C208" s="22" t="s">
        <v>581</v>
      </c>
      <c r="D208" s="129" t="s">
        <v>80</v>
      </c>
      <c r="E208" s="129" t="s">
        <v>128</v>
      </c>
      <c r="F208" s="129" t="s">
        <v>227</v>
      </c>
      <c r="G208" s="129" t="s">
        <v>313</v>
      </c>
      <c r="H208" s="129" t="s">
        <v>314</v>
      </c>
      <c r="I208" s="24">
        <v>1000</v>
      </c>
      <c r="J208" s="24">
        <v>1000</v>
      </c>
      <c r="K208" s="24">
        <v>1000</v>
      </c>
      <c r="L208" s="24"/>
      <c r="M208" s="24"/>
      <c r="N208" s="132"/>
      <c r="O208" s="132"/>
      <c r="P208" s="132"/>
      <c r="Q208" s="24"/>
      <c r="R208" s="24"/>
      <c r="S208" s="24"/>
      <c r="T208" s="24"/>
      <c r="U208" s="110"/>
      <c r="V208" s="24"/>
      <c r="W208" s="24"/>
    </row>
    <row r="209" s="1" customFormat="1" ht="22.5" customHeight="1" spans="1:23">
      <c r="A209" s="129" t="s">
        <v>476</v>
      </c>
      <c r="B209" s="129" t="s">
        <v>582</v>
      </c>
      <c r="C209" s="22" t="s">
        <v>581</v>
      </c>
      <c r="D209" s="129" t="s">
        <v>80</v>
      </c>
      <c r="E209" s="129" t="s">
        <v>128</v>
      </c>
      <c r="F209" s="129" t="s">
        <v>227</v>
      </c>
      <c r="G209" s="129" t="s">
        <v>564</v>
      </c>
      <c r="H209" s="129" t="s">
        <v>565</v>
      </c>
      <c r="I209" s="24">
        <v>3000</v>
      </c>
      <c r="J209" s="24">
        <v>3000</v>
      </c>
      <c r="K209" s="24">
        <v>3000</v>
      </c>
      <c r="L209" s="24"/>
      <c r="M209" s="24"/>
      <c r="N209" s="132"/>
      <c r="O209" s="132"/>
      <c r="P209" s="132"/>
      <c r="Q209" s="24"/>
      <c r="R209" s="24"/>
      <c r="S209" s="24"/>
      <c r="T209" s="24"/>
      <c r="U209" s="110"/>
      <c r="V209" s="24"/>
      <c r="W209" s="24"/>
    </row>
    <row r="210" s="1" customFormat="1" ht="22.5" customHeight="1" spans="1:23">
      <c r="A210" s="129" t="s">
        <v>476</v>
      </c>
      <c r="B210" s="129" t="s">
        <v>582</v>
      </c>
      <c r="C210" s="22" t="s">
        <v>581</v>
      </c>
      <c r="D210" s="129" t="s">
        <v>80</v>
      </c>
      <c r="E210" s="129" t="s">
        <v>128</v>
      </c>
      <c r="F210" s="129" t="s">
        <v>227</v>
      </c>
      <c r="G210" s="129" t="s">
        <v>400</v>
      </c>
      <c r="H210" s="129" t="s">
        <v>401</v>
      </c>
      <c r="I210" s="24">
        <v>11000</v>
      </c>
      <c r="J210" s="24">
        <v>11000</v>
      </c>
      <c r="K210" s="24">
        <v>11000</v>
      </c>
      <c r="L210" s="24"/>
      <c r="M210" s="24"/>
      <c r="N210" s="132"/>
      <c r="O210" s="132"/>
      <c r="P210" s="132"/>
      <c r="Q210" s="24"/>
      <c r="R210" s="24"/>
      <c r="S210" s="24"/>
      <c r="T210" s="24"/>
      <c r="U210" s="110"/>
      <c r="V210" s="24"/>
      <c r="W210" s="24"/>
    </row>
    <row r="211" s="1" customFormat="1" ht="22.5" customHeight="1" spans="1:23">
      <c r="A211" s="129" t="s">
        <v>476</v>
      </c>
      <c r="B211" s="129" t="s">
        <v>582</v>
      </c>
      <c r="C211" s="22" t="s">
        <v>581</v>
      </c>
      <c r="D211" s="129" t="s">
        <v>80</v>
      </c>
      <c r="E211" s="129" t="s">
        <v>128</v>
      </c>
      <c r="F211" s="129" t="s">
        <v>227</v>
      </c>
      <c r="G211" s="129" t="s">
        <v>541</v>
      </c>
      <c r="H211" s="129" t="s">
        <v>542</v>
      </c>
      <c r="I211" s="24">
        <v>15000</v>
      </c>
      <c r="J211" s="24">
        <v>15000</v>
      </c>
      <c r="K211" s="24">
        <v>15000</v>
      </c>
      <c r="L211" s="24"/>
      <c r="M211" s="24"/>
      <c r="N211" s="132"/>
      <c r="O211" s="132"/>
      <c r="P211" s="132"/>
      <c r="Q211" s="24"/>
      <c r="R211" s="24"/>
      <c r="S211" s="24"/>
      <c r="T211" s="24"/>
      <c r="U211" s="110"/>
      <c r="V211" s="24"/>
      <c r="W211" s="24"/>
    </row>
    <row r="212" s="1" customFormat="1" ht="22.5" customHeight="1" spans="1:23">
      <c r="A212" s="128" t="s">
        <v>583</v>
      </c>
      <c r="B212" s="25"/>
      <c r="C212" s="25"/>
      <c r="D212" s="25"/>
      <c r="E212" s="25"/>
      <c r="F212" s="25"/>
      <c r="G212" s="25"/>
      <c r="H212" s="25"/>
      <c r="I212" s="24">
        <v>30000</v>
      </c>
      <c r="J212" s="24">
        <v>30000</v>
      </c>
      <c r="K212" s="24">
        <v>30000</v>
      </c>
      <c r="L212" s="24"/>
      <c r="M212" s="24"/>
      <c r="N212" s="132"/>
      <c r="O212" s="132"/>
      <c r="P212" s="132"/>
      <c r="Q212" s="24"/>
      <c r="R212" s="24"/>
      <c r="S212" s="24"/>
      <c r="T212" s="24"/>
      <c r="U212" s="110"/>
      <c r="V212" s="24"/>
      <c r="W212" s="24"/>
    </row>
    <row r="213" s="1" customFormat="1" ht="22.5" customHeight="1" spans="1:23">
      <c r="A213" s="129" t="s">
        <v>476</v>
      </c>
      <c r="B213" s="129" t="s">
        <v>584</v>
      </c>
      <c r="C213" s="22" t="s">
        <v>583</v>
      </c>
      <c r="D213" s="129" t="s">
        <v>80</v>
      </c>
      <c r="E213" s="129" t="s">
        <v>128</v>
      </c>
      <c r="F213" s="129" t="s">
        <v>227</v>
      </c>
      <c r="G213" s="129" t="s">
        <v>400</v>
      </c>
      <c r="H213" s="129" t="s">
        <v>401</v>
      </c>
      <c r="I213" s="24">
        <v>30000</v>
      </c>
      <c r="J213" s="24">
        <v>30000</v>
      </c>
      <c r="K213" s="24">
        <v>30000</v>
      </c>
      <c r="L213" s="24"/>
      <c r="M213" s="24"/>
      <c r="N213" s="132"/>
      <c r="O213" s="132"/>
      <c r="P213" s="132"/>
      <c r="Q213" s="24"/>
      <c r="R213" s="24"/>
      <c r="S213" s="24"/>
      <c r="T213" s="24"/>
      <c r="U213" s="110"/>
      <c r="V213" s="24"/>
      <c r="W213" s="24"/>
    </row>
    <row r="214" s="1" customFormat="1" ht="22.5" customHeight="1" spans="1:23">
      <c r="A214" s="128" t="s">
        <v>585</v>
      </c>
      <c r="B214" s="25"/>
      <c r="C214" s="25"/>
      <c r="D214" s="25"/>
      <c r="E214" s="25"/>
      <c r="F214" s="25"/>
      <c r="G214" s="25"/>
      <c r="H214" s="25"/>
      <c r="I214" s="24">
        <v>172204.1</v>
      </c>
      <c r="J214" s="24"/>
      <c r="K214" s="24"/>
      <c r="L214" s="24"/>
      <c r="M214" s="24"/>
      <c r="N214" s="132">
        <v>172204.1</v>
      </c>
      <c r="O214" s="132"/>
      <c r="P214" s="132"/>
      <c r="Q214" s="24"/>
      <c r="R214" s="24"/>
      <c r="S214" s="24"/>
      <c r="T214" s="24"/>
      <c r="U214" s="110"/>
      <c r="V214" s="24"/>
      <c r="W214" s="24"/>
    </row>
    <row r="215" s="1" customFormat="1" ht="22.5" customHeight="1" spans="1:23">
      <c r="A215" s="129" t="s">
        <v>476</v>
      </c>
      <c r="B215" s="129" t="s">
        <v>586</v>
      </c>
      <c r="C215" s="22" t="s">
        <v>585</v>
      </c>
      <c r="D215" s="129" t="s">
        <v>80</v>
      </c>
      <c r="E215" s="129" t="s">
        <v>129</v>
      </c>
      <c r="F215" s="129" t="s">
        <v>228</v>
      </c>
      <c r="G215" s="129" t="s">
        <v>313</v>
      </c>
      <c r="H215" s="129" t="s">
        <v>314</v>
      </c>
      <c r="I215" s="24">
        <v>484.18</v>
      </c>
      <c r="J215" s="24"/>
      <c r="K215" s="24"/>
      <c r="L215" s="24"/>
      <c r="M215" s="24"/>
      <c r="N215" s="132">
        <v>484.18</v>
      </c>
      <c r="O215" s="132"/>
      <c r="P215" s="132"/>
      <c r="Q215" s="24"/>
      <c r="R215" s="24"/>
      <c r="S215" s="24"/>
      <c r="T215" s="24"/>
      <c r="U215" s="110"/>
      <c r="V215" s="24"/>
      <c r="W215" s="24"/>
    </row>
    <row r="216" s="1" customFormat="1" ht="22.5" customHeight="1" spans="1:23">
      <c r="A216" s="129" t="s">
        <v>476</v>
      </c>
      <c r="B216" s="129" t="s">
        <v>586</v>
      </c>
      <c r="C216" s="22" t="s">
        <v>585</v>
      </c>
      <c r="D216" s="129" t="s">
        <v>80</v>
      </c>
      <c r="E216" s="129" t="s">
        <v>129</v>
      </c>
      <c r="F216" s="129" t="s">
        <v>228</v>
      </c>
      <c r="G216" s="129" t="s">
        <v>323</v>
      </c>
      <c r="H216" s="129" t="s">
        <v>324</v>
      </c>
      <c r="I216" s="24">
        <v>1190.42</v>
      </c>
      <c r="J216" s="24"/>
      <c r="K216" s="24"/>
      <c r="L216" s="24"/>
      <c r="M216" s="24"/>
      <c r="N216" s="132">
        <v>1190.42</v>
      </c>
      <c r="O216" s="132"/>
      <c r="P216" s="132"/>
      <c r="Q216" s="24"/>
      <c r="R216" s="24"/>
      <c r="S216" s="24"/>
      <c r="T216" s="24"/>
      <c r="U216" s="110"/>
      <c r="V216" s="24"/>
      <c r="W216" s="24"/>
    </row>
    <row r="217" s="1" customFormat="1" ht="22.5" customHeight="1" spans="1:23">
      <c r="A217" s="129" t="s">
        <v>476</v>
      </c>
      <c r="B217" s="129" t="s">
        <v>586</v>
      </c>
      <c r="C217" s="22" t="s">
        <v>585</v>
      </c>
      <c r="D217" s="129" t="s">
        <v>80</v>
      </c>
      <c r="E217" s="129" t="s">
        <v>129</v>
      </c>
      <c r="F217" s="129" t="s">
        <v>228</v>
      </c>
      <c r="G217" s="129" t="s">
        <v>315</v>
      </c>
      <c r="H217" s="129" t="s">
        <v>316</v>
      </c>
      <c r="I217" s="24">
        <v>22329.5</v>
      </c>
      <c r="J217" s="24"/>
      <c r="K217" s="24"/>
      <c r="L217" s="24"/>
      <c r="M217" s="24"/>
      <c r="N217" s="132">
        <v>22329.5</v>
      </c>
      <c r="O217" s="132"/>
      <c r="P217" s="132"/>
      <c r="Q217" s="24"/>
      <c r="R217" s="24"/>
      <c r="S217" s="24"/>
      <c r="T217" s="24"/>
      <c r="U217" s="110"/>
      <c r="V217" s="24"/>
      <c r="W217" s="24"/>
    </row>
    <row r="218" s="1" customFormat="1" ht="22.5" customHeight="1" spans="1:23">
      <c r="A218" s="129" t="s">
        <v>476</v>
      </c>
      <c r="B218" s="129" t="s">
        <v>586</v>
      </c>
      <c r="C218" s="22" t="s">
        <v>585</v>
      </c>
      <c r="D218" s="129" t="s">
        <v>80</v>
      </c>
      <c r="E218" s="129" t="s">
        <v>129</v>
      </c>
      <c r="F218" s="129" t="s">
        <v>228</v>
      </c>
      <c r="G218" s="129" t="s">
        <v>400</v>
      </c>
      <c r="H218" s="129" t="s">
        <v>401</v>
      </c>
      <c r="I218" s="24">
        <v>148200</v>
      </c>
      <c r="J218" s="24"/>
      <c r="K218" s="24"/>
      <c r="L218" s="24"/>
      <c r="M218" s="24"/>
      <c r="N218" s="132">
        <v>148200</v>
      </c>
      <c r="O218" s="132"/>
      <c r="P218" s="132"/>
      <c r="Q218" s="24"/>
      <c r="R218" s="24"/>
      <c r="S218" s="24"/>
      <c r="T218" s="24"/>
      <c r="U218" s="110"/>
      <c r="V218" s="24"/>
      <c r="W218" s="24"/>
    </row>
    <row r="219" s="1" customFormat="1" ht="22.5" customHeight="1" spans="1:23">
      <c r="A219" s="128" t="s">
        <v>587</v>
      </c>
      <c r="B219" s="25"/>
      <c r="C219" s="25"/>
      <c r="D219" s="25"/>
      <c r="E219" s="25"/>
      <c r="F219" s="25"/>
      <c r="G219" s="25"/>
      <c r="H219" s="25"/>
      <c r="I219" s="24">
        <v>81239.67</v>
      </c>
      <c r="J219" s="24"/>
      <c r="K219" s="24"/>
      <c r="L219" s="24"/>
      <c r="M219" s="24"/>
      <c r="N219" s="132">
        <v>81239.67</v>
      </c>
      <c r="O219" s="132"/>
      <c r="P219" s="132"/>
      <c r="Q219" s="24"/>
      <c r="R219" s="24"/>
      <c r="S219" s="24"/>
      <c r="T219" s="24"/>
      <c r="U219" s="110"/>
      <c r="V219" s="24"/>
      <c r="W219" s="24"/>
    </row>
    <row r="220" s="1" customFormat="1" ht="22.5" customHeight="1" spans="1:23">
      <c r="A220" s="129" t="s">
        <v>476</v>
      </c>
      <c r="B220" s="129" t="s">
        <v>588</v>
      </c>
      <c r="C220" s="22" t="s">
        <v>587</v>
      </c>
      <c r="D220" s="129" t="s">
        <v>80</v>
      </c>
      <c r="E220" s="129" t="s">
        <v>129</v>
      </c>
      <c r="F220" s="129" t="s">
        <v>228</v>
      </c>
      <c r="G220" s="129" t="s">
        <v>564</v>
      </c>
      <c r="H220" s="129" t="s">
        <v>565</v>
      </c>
      <c r="I220" s="24">
        <v>24942</v>
      </c>
      <c r="J220" s="24"/>
      <c r="K220" s="24"/>
      <c r="L220" s="24"/>
      <c r="M220" s="24"/>
      <c r="N220" s="132">
        <v>24942</v>
      </c>
      <c r="O220" s="132"/>
      <c r="P220" s="132"/>
      <c r="Q220" s="24"/>
      <c r="R220" s="24"/>
      <c r="S220" s="24"/>
      <c r="T220" s="24"/>
      <c r="U220" s="110"/>
      <c r="V220" s="24"/>
      <c r="W220" s="24"/>
    </row>
    <row r="221" s="1" customFormat="1" ht="22.5" customHeight="1" spans="1:23">
      <c r="A221" s="129" t="s">
        <v>476</v>
      </c>
      <c r="B221" s="129" t="s">
        <v>588</v>
      </c>
      <c r="C221" s="22" t="s">
        <v>587</v>
      </c>
      <c r="D221" s="129" t="s">
        <v>80</v>
      </c>
      <c r="E221" s="129" t="s">
        <v>129</v>
      </c>
      <c r="F221" s="129" t="s">
        <v>228</v>
      </c>
      <c r="G221" s="129" t="s">
        <v>315</v>
      </c>
      <c r="H221" s="129" t="s">
        <v>316</v>
      </c>
      <c r="I221" s="24">
        <v>27600</v>
      </c>
      <c r="J221" s="24"/>
      <c r="K221" s="24"/>
      <c r="L221" s="24"/>
      <c r="M221" s="24"/>
      <c r="N221" s="132">
        <v>27600</v>
      </c>
      <c r="O221" s="132"/>
      <c r="P221" s="132"/>
      <c r="Q221" s="24"/>
      <c r="R221" s="24"/>
      <c r="S221" s="24"/>
      <c r="T221" s="24"/>
      <c r="U221" s="110"/>
      <c r="V221" s="24"/>
      <c r="W221" s="24"/>
    </row>
    <row r="222" s="1" customFormat="1" ht="22.5" customHeight="1" spans="1:23">
      <c r="A222" s="129" t="s">
        <v>476</v>
      </c>
      <c r="B222" s="129" t="s">
        <v>588</v>
      </c>
      <c r="C222" s="22" t="s">
        <v>587</v>
      </c>
      <c r="D222" s="129" t="s">
        <v>80</v>
      </c>
      <c r="E222" s="129" t="s">
        <v>129</v>
      </c>
      <c r="F222" s="129" t="s">
        <v>228</v>
      </c>
      <c r="G222" s="129" t="s">
        <v>400</v>
      </c>
      <c r="H222" s="129" t="s">
        <v>401</v>
      </c>
      <c r="I222" s="24">
        <v>28697.67</v>
      </c>
      <c r="J222" s="24"/>
      <c r="K222" s="24"/>
      <c r="L222" s="24"/>
      <c r="M222" s="24"/>
      <c r="N222" s="132">
        <v>28697.67</v>
      </c>
      <c r="O222" s="132"/>
      <c r="P222" s="132"/>
      <c r="Q222" s="24"/>
      <c r="R222" s="24"/>
      <c r="S222" s="24"/>
      <c r="T222" s="24"/>
      <c r="U222" s="110"/>
      <c r="V222" s="24"/>
      <c r="W222" s="24"/>
    </row>
    <row r="223" s="1" customFormat="1" ht="22.5" customHeight="1" spans="1:23">
      <c r="A223" s="128" t="s">
        <v>589</v>
      </c>
      <c r="B223" s="25"/>
      <c r="C223" s="25"/>
      <c r="D223" s="25"/>
      <c r="E223" s="25"/>
      <c r="F223" s="25"/>
      <c r="G223" s="25"/>
      <c r="H223" s="25"/>
      <c r="I223" s="24">
        <v>30000</v>
      </c>
      <c r="J223" s="24">
        <v>30000</v>
      </c>
      <c r="K223" s="24">
        <v>30000</v>
      </c>
      <c r="L223" s="24"/>
      <c r="M223" s="24"/>
      <c r="N223" s="132"/>
      <c r="O223" s="132"/>
      <c r="P223" s="132"/>
      <c r="Q223" s="24"/>
      <c r="R223" s="24"/>
      <c r="S223" s="24"/>
      <c r="T223" s="24"/>
      <c r="U223" s="110"/>
      <c r="V223" s="24"/>
      <c r="W223" s="24"/>
    </row>
    <row r="224" s="1" customFormat="1" ht="22.5" customHeight="1" spans="1:23">
      <c r="A224" s="129" t="s">
        <v>471</v>
      </c>
      <c r="B224" s="129" t="s">
        <v>590</v>
      </c>
      <c r="C224" s="22" t="s">
        <v>589</v>
      </c>
      <c r="D224" s="129" t="s">
        <v>80</v>
      </c>
      <c r="E224" s="129" t="s">
        <v>129</v>
      </c>
      <c r="F224" s="129" t="s">
        <v>228</v>
      </c>
      <c r="G224" s="129" t="s">
        <v>564</v>
      </c>
      <c r="H224" s="129" t="s">
        <v>565</v>
      </c>
      <c r="I224" s="24">
        <v>1500</v>
      </c>
      <c r="J224" s="24">
        <v>1500</v>
      </c>
      <c r="K224" s="24">
        <v>1500</v>
      </c>
      <c r="L224" s="24"/>
      <c r="M224" s="24"/>
      <c r="N224" s="132"/>
      <c r="O224" s="132"/>
      <c r="P224" s="132"/>
      <c r="Q224" s="24"/>
      <c r="R224" s="24"/>
      <c r="S224" s="24"/>
      <c r="T224" s="24"/>
      <c r="U224" s="110"/>
      <c r="V224" s="24"/>
      <c r="W224" s="24"/>
    </row>
    <row r="225" s="1" customFormat="1" ht="22.5" customHeight="1" spans="1:23">
      <c r="A225" s="129" t="s">
        <v>471</v>
      </c>
      <c r="B225" s="129" t="s">
        <v>590</v>
      </c>
      <c r="C225" s="22" t="s">
        <v>589</v>
      </c>
      <c r="D225" s="129" t="s">
        <v>80</v>
      </c>
      <c r="E225" s="129" t="s">
        <v>129</v>
      </c>
      <c r="F225" s="129" t="s">
        <v>228</v>
      </c>
      <c r="G225" s="129" t="s">
        <v>315</v>
      </c>
      <c r="H225" s="129" t="s">
        <v>316</v>
      </c>
      <c r="I225" s="24">
        <v>8680</v>
      </c>
      <c r="J225" s="24">
        <v>8680</v>
      </c>
      <c r="K225" s="24">
        <v>8680</v>
      </c>
      <c r="L225" s="24"/>
      <c r="M225" s="24"/>
      <c r="N225" s="132"/>
      <c r="O225" s="132"/>
      <c r="P225" s="132"/>
      <c r="Q225" s="24"/>
      <c r="R225" s="24"/>
      <c r="S225" s="24"/>
      <c r="T225" s="24"/>
      <c r="U225" s="110"/>
      <c r="V225" s="24"/>
      <c r="W225" s="24"/>
    </row>
    <row r="226" s="1" customFormat="1" ht="22.5" customHeight="1" spans="1:23">
      <c r="A226" s="129" t="s">
        <v>471</v>
      </c>
      <c r="B226" s="129" t="s">
        <v>590</v>
      </c>
      <c r="C226" s="22" t="s">
        <v>589</v>
      </c>
      <c r="D226" s="129" t="s">
        <v>80</v>
      </c>
      <c r="E226" s="129" t="s">
        <v>129</v>
      </c>
      <c r="F226" s="129" t="s">
        <v>228</v>
      </c>
      <c r="G226" s="129" t="s">
        <v>373</v>
      </c>
      <c r="H226" s="129" t="s">
        <v>374</v>
      </c>
      <c r="I226" s="24">
        <v>1500</v>
      </c>
      <c r="J226" s="24">
        <v>1500</v>
      </c>
      <c r="K226" s="24">
        <v>1500</v>
      </c>
      <c r="L226" s="24"/>
      <c r="M226" s="24"/>
      <c r="N226" s="132"/>
      <c r="O226" s="132"/>
      <c r="P226" s="132"/>
      <c r="Q226" s="24"/>
      <c r="R226" s="24"/>
      <c r="S226" s="24"/>
      <c r="T226" s="24"/>
      <c r="U226" s="110"/>
      <c r="V226" s="24"/>
      <c r="W226" s="24"/>
    </row>
    <row r="227" s="1" customFormat="1" ht="22.5" customHeight="1" spans="1:23">
      <c r="A227" s="129" t="s">
        <v>471</v>
      </c>
      <c r="B227" s="129" t="s">
        <v>590</v>
      </c>
      <c r="C227" s="22" t="s">
        <v>589</v>
      </c>
      <c r="D227" s="129" t="s">
        <v>80</v>
      </c>
      <c r="E227" s="129" t="s">
        <v>129</v>
      </c>
      <c r="F227" s="129" t="s">
        <v>228</v>
      </c>
      <c r="G227" s="129" t="s">
        <v>473</v>
      </c>
      <c r="H227" s="129" t="s">
        <v>474</v>
      </c>
      <c r="I227" s="24">
        <v>2000</v>
      </c>
      <c r="J227" s="24">
        <v>2000</v>
      </c>
      <c r="K227" s="24">
        <v>2000</v>
      </c>
      <c r="L227" s="24"/>
      <c r="M227" s="24"/>
      <c r="N227" s="132"/>
      <c r="O227" s="132"/>
      <c r="P227" s="132"/>
      <c r="Q227" s="24"/>
      <c r="R227" s="24"/>
      <c r="S227" s="24"/>
      <c r="T227" s="24"/>
      <c r="U227" s="110"/>
      <c r="V227" s="24"/>
      <c r="W227" s="24"/>
    </row>
    <row r="228" s="1" customFormat="1" ht="22.5" customHeight="1" spans="1:23">
      <c r="A228" s="129" t="s">
        <v>471</v>
      </c>
      <c r="B228" s="129" t="s">
        <v>590</v>
      </c>
      <c r="C228" s="22" t="s">
        <v>589</v>
      </c>
      <c r="D228" s="129" t="s">
        <v>80</v>
      </c>
      <c r="E228" s="129" t="s">
        <v>129</v>
      </c>
      <c r="F228" s="129" t="s">
        <v>228</v>
      </c>
      <c r="G228" s="129" t="s">
        <v>400</v>
      </c>
      <c r="H228" s="129" t="s">
        <v>401</v>
      </c>
      <c r="I228" s="24">
        <v>16320</v>
      </c>
      <c r="J228" s="24">
        <v>16320</v>
      </c>
      <c r="K228" s="24">
        <v>16320</v>
      </c>
      <c r="L228" s="24"/>
      <c r="M228" s="24"/>
      <c r="N228" s="132"/>
      <c r="O228" s="132"/>
      <c r="P228" s="132"/>
      <c r="Q228" s="24"/>
      <c r="R228" s="24"/>
      <c r="S228" s="24"/>
      <c r="T228" s="24"/>
      <c r="U228" s="110"/>
      <c r="V228" s="24"/>
      <c r="W228" s="24"/>
    </row>
    <row r="229" s="1" customFormat="1" ht="22.5" customHeight="1" spans="1:23">
      <c r="A229" s="128" t="s">
        <v>591</v>
      </c>
      <c r="B229" s="25"/>
      <c r="C229" s="25"/>
      <c r="D229" s="25"/>
      <c r="E229" s="25"/>
      <c r="F229" s="25"/>
      <c r="G229" s="25"/>
      <c r="H229" s="25"/>
      <c r="I229" s="24">
        <v>2711850</v>
      </c>
      <c r="J229" s="24"/>
      <c r="K229" s="24"/>
      <c r="L229" s="24"/>
      <c r="M229" s="24"/>
      <c r="N229" s="132"/>
      <c r="O229" s="132"/>
      <c r="P229" s="132"/>
      <c r="Q229" s="24"/>
      <c r="R229" s="24">
        <v>2711850</v>
      </c>
      <c r="S229" s="24">
        <v>2711850</v>
      </c>
      <c r="T229" s="24"/>
      <c r="U229" s="110"/>
      <c r="V229" s="24"/>
      <c r="W229" s="24"/>
    </row>
    <row r="230" s="1" customFormat="1" ht="22.5" customHeight="1" spans="1:23">
      <c r="A230" s="129" t="s">
        <v>592</v>
      </c>
      <c r="B230" s="129" t="s">
        <v>593</v>
      </c>
      <c r="C230" s="22" t="s">
        <v>591</v>
      </c>
      <c r="D230" s="129" t="s">
        <v>82</v>
      </c>
      <c r="E230" s="129" t="s">
        <v>122</v>
      </c>
      <c r="F230" s="129" t="s">
        <v>219</v>
      </c>
      <c r="G230" s="129" t="s">
        <v>373</v>
      </c>
      <c r="H230" s="129" t="s">
        <v>374</v>
      </c>
      <c r="I230" s="24">
        <v>1407900</v>
      </c>
      <c r="J230" s="24"/>
      <c r="K230" s="24"/>
      <c r="L230" s="24"/>
      <c r="M230" s="24"/>
      <c r="N230" s="132"/>
      <c r="O230" s="132"/>
      <c r="P230" s="132"/>
      <c r="Q230" s="24"/>
      <c r="R230" s="24">
        <v>1407900</v>
      </c>
      <c r="S230" s="24">
        <v>1407900</v>
      </c>
      <c r="T230" s="24"/>
      <c r="U230" s="110"/>
      <c r="V230" s="24"/>
      <c r="W230" s="24"/>
    </row>
    <row r="231" s="1" customFormat="1" ht="22.5" customHeight="1" spans="1:23">
      <c r="A231" s="129" t="s">
        <v>592</v>
      </c>
      <c r="B231" s="129" t="s">
        <v>593</v>
      </c>
      <c r="C231" s="22" t="s">
        <v>591</v>
      </c>
      <c r="D231" s="129" t="s">
        <v>82</v>
      </c>
      <c r="E231" s="129" t="s">
        <v>122</v>
      </c>
      <c r="F231" s="129" t="s">
        <v>219</v>
      </c>
      <c r="G231" s="129" t="s">
        <v>541</v>
      </c>
      <c r="H231" s="129" t="s">
        <v>542</v>
      </c>
      <c r="I231" s="24">
        <v>1153950</v>
      </c>
      <c r="J231" s="24"/>
      <c r="K231" s="24"/>
      <c r="L231" s="24"/>
      <c r="M231" s="24"/>
      <c r="N231" s="132"/>
      <c r="O231" s="132"/>
      <c r="P231" s="132"/>
      <c r="Q231" s="24"/>
      <c r="R231" s="24">
        <v>1153950</v>
      </c>
      <c r="S231" s="24">
        <v>1153950</v>
      </c>
      <c r="T231" s="24"/>
      <c r="U231" s="110"/>
      <c r="V231" s="24"/>
      <c r="W231" s="24"/>
    </row>
    <row r="232" s="1" customFormat="1" ht="22.5" customHeight="1" spans="1:23">
      <c r="A232" s="129" t="s">
        <v>592</v>
      </c>
      <c r="B232" s="129" t="s">
        <v>593</v>
      </c>
      <c r="C232" s="22" t="s">
        <v>591</v>
      </c>
      <c r="D232" s="129" t="s">
        <v>82</v>
      </c>
      <c r="E232" s="129" t="s">
        <v>122</v>
      </c>
      <c r="F232" s="129" t="s">
        <v>219</v>
      </c>
      <c r="G232" s="129" t="s">
        <v>546</v>
      </c>
      <c r="H232" s="129" t="s">
        <v>547</v>
      </c>
      <c r="I232" s="24">
        <v>150000</v>
      </c>
      <c r="J232" s="24"/>
      <c r="K232" s="24"/>
      <c r="L232" s="24"/>
      <c r="M232" s="24"/>
      <c r="N232" s="132"/>
      <c r="O232" s="132"/>
      <c r="P232" s="132"/>
      <c r="Q232" s="24"/>
      <c r="R232" s="24">
        <v>150000</v>
      </c>
      <c r="S232" s="24">
        <v>150000</v>
      </c>
      <c r="T232" s="24"/>
      <c r="U232" s="110"/>
      <c r="V232" s="24"/>
      <c r="W232" s="24"/>
    </row>
    <row r="233" s="1" customFormat="1" ht="22.5" customHeight="1" spans="1:23">
      <c r="A233" s="128" t="s">
        <v>594</v>
      </c>
      <c r="B233" s="25"/>
      <c r="C233" s="25"/>
      <c r="D233" s="25"/>
      <c r="E233" s="25"/>
      <c r="F233" s="25"/>
      <c r="G233" s="25"/>
      <c r="H233" s="25"/>
      <c r="I233" s="24">
        <v>950000</v>
      </c>
      <c r="J233" s="24"/>
      <c r="K233" s="24"/>
      <c r="L233" s="24"/>
      <c r="M233" s="24"/>
      <c r="N233" s="132">
        <v>950000</v>
      </c>
      <c r="O233" s="132"/>
      <c r="P233" s="132"/>
      <c r="Q233" s="24"/>
      <c r="R233" s="24"/>
      <c r="S233" s="24"/>
      <c r="T233" s="24"/>
      <c r="U233" s="110"/>
      <c r="V233" s="24"/>
      <c r="W233" s="24"/>
    </row>
    <row r="234" s="1" customFormat="1" ht="22.5" customHeight="1" spans="1:23">
      <c r="A234" s="129" t="s">
        <v>476</v>
      </c>
      <c r="B234" s="129" t="s">
        <v>595</v>
      </c>
      <c r="C234" s="22" t="s">
        <v>594</v>
      </c>
      <c r="D234" s="129" t="s">
        <v>82</v>
      </c>
      <c r="E234" s="129" t="s">
        <v>206</v>
      </c>
      <c r="F234" s="129" t="s">
        <v>207</v>
      </c>
      <c r="G234" s="129" t="s">
        <v>400</v>
      </c>
      <c r="H234" s="129" t="s">
        <v>401</v>
      </c>
      <c r="I234" s="24">
        <v>300000</v>
      </c>
      <c r="J234" s="24"/>
      <c r="K234" s="24"/>
      <c r="L234" s="24"/>
      <c r="M234" s="24"/>
      <c r="N234" s="132">
        <v>300000</v>
      </c>
      <c r="O234" s="132"/>
      <c r="P234" s="132"/>
      <c r="Q234" s="24"/>
      <c r="R234" s="24"/>
      <c r="S234" s="24"/>
      <c r="T234" s="24"/>
      <c r="U234" s="110"/>
      <c r="V234" s="24"/>
      <c r="W234" s="24"/>
    </row>
    <row r="235" s="1" customFormat="1" ht="22.5" customHeight="1" spans="1:23">
      <c r="A235" s="129" t="s">
        <v>476</v>
      </c>
      <c r="B235" s="129" t="s">
        <v>595</v>
      </c>
      <c r="C235" s="22" t="s">
        <v>594</v>
      </c>
      <c r="D235" s="129" t="s">
        <v>82</v>
      </c>
      <c r="E235" s="129" t="s">
        <v>206</v>
      </c>
      <c r="F235" s="129" t="s">
        <v>207</v>
      </c>
      <c r="G235" s="129" t="s">
        <v>379</v>
      </c>
      <c r="H235" s="129" t="s">
        <v>380</v>
      </c>
      <c r="I235" s="24">
        <v>650000</v>
      </c>
      <c r="J235" s="24"/>
      <c r="K235" s="24"/>
      <c r="L235" s="24"/>
      <c r="M235" s="24"/>
      <c r="N235" s="132">
        <v>650000</v>
      </c>
      <c r="O235" s="132"/>
      <c r="P235" s="132"/>
      <c r="Q235" s="24"/>
      <c r="R235" s="24"/>
      <c r="S235" s="24"/>
      <c r="T235" s="24"/>
      <c r="U235" s="110"/>
      <c r="V235" s="24"/>
      <c r="W235" s="24"/>
    </row>
    <row r="236" s="1" customFormat="1" ht="22.5" customHeight="1" spans="1:23">
      <c r="A236" s="128" t="s">
        <v>596</v>
      </c>
      <c r="B236" s="25"/>
      <c r="C236" s="25"/>
      <c r="D236" s="25"/>
      <c r="E236" s="25"/>
      <c r="F236" s="25"/>
      <c r="G236" s="25"/>
      <c r="H236" s="25"/>
      <c r="I236" s="24">
        <v>318600</v>
      </c>
      <c r="J236" s="24"/>
      <c r="K236" s="24"/>
      <c r="L236" s="24"/>
      <c r="M236" s="24"/>
      <c r="N236" s="132">
        <v>318600</v>
      </c>
      <c r="O236" s="132"/>
      <c r="P236" s="132"/>
      <c r="Q236" s="24"/>
      <c r="R236" s="24"/>
      <c r="S236" s="24"/>
      <c r="T236" s="24"/>
      <c r="U236" s="110"/>
      <c r="V236" s="24"/>
      <c r="W236" s="24"/>
    </row>
    <row r="237" s="1" customFormat="1" ht="22.5" customHeight="1" spans="1:23">
      <c r="A237" s="129" t="s">
        <v>471</v>
      </c>
      <c r="B237" s="129" t="s">
        <v>597</v>
      </c>
      <c r="C237" s="22" t="s">
        <v>596</v>
      </c>
      <c r="D237" s="129" t="s">
        <v>82</v>
      </c>
      <c r="E237" s="129" t="s">
        <v>249</v>
      </c>
      <c r="F237" s="129" t="s">
        <v>250</v>
      </c>
      <c r="G237" s="129" t="s">
        <v>541</v>
      </c>
      <c r="H237" s="129" t="s">
        <v>542</v>
      </c>
      <c r="I237" s="24">
        <v>318600</v>
      </c>
      <c r="J237" s="24"/>
      <c r="K237" s="24"/>
      <c r="L237" s="24"/>
      <c r="M237" s="24"/>
      <c r="N237" s="132">
        <v>318600</v>
      </c>
      <c r="O237" s="132"/>
      <c r="P237" s="132"/>
      <c r="Q237" s="24"/>
      <c r="R237" s="24"/>
      <c r="S237" s="24"/>
      <c r="T237" s="24"/>
      <c r="U237" s="110"/>
      <c r="V237" s="24"/>
      <c r="W237" s="24"/>
    </row>
    <row r="238" s="1" customFormat="1" ht="22.5" customHeight="1" spans="1:23">
      <c r="A238" s="128" t="s">
        <v>598</v>
      </c>
      <c r="B238" s="25"/>
      <c r="C238" s="25"/>
      <c r="D238" s="25"/>
      <c r="E238" s="25"/>
      <c r="F238" s="25"/>
      <c r="G238" s="25"/>
      <c r="H238" s="25"/>
      <c r="I238" s="24">
        <v>415069.5</v>
      </c>
      <c r="J238" s="24"/>
      <c r="K238" s="24"/>
      <c r="L238" s="24"/>
      <c r="M238" s="24"/>
      <c r="N238" s="132">
        <v>415069.5</v>
      </c>
      <c r="O238" s="132"/>
      <c r="P238" s="132"/>
      <c r="Q238" s="24"/>
      <c r="R238" s="24"/>
      <c r="S238" s="24"/>
      <c r="T238" s="24"/>
      <c r="U238" s="110"/>
      <c r="V238" s="24"/>
      <c r="W238" s="24"/>
    </row>
    <row r="239" s="1" customFormat="1" ht="22.5" customHeight="1" spans="1:23">
      <c r="A239" s="129" t="s">
        <v>476</v>
      </c>
      <c r="B239" s="129" t="s">
        <v>599</v>
      </c>
      <c r="C239" s="22" t="s">
        <v>598</v>
      </c>
      <c r="D239" s="129" t="s">
        <v>82</v>
      </c>
      <c r="E239" s="129" t="s">
        <v>122</v>
      </c>
      <c r="F239" s="129" t="s">
        <v>219</v>
      </c>
      <c r="G239" s="129" t="s">
        <v>400</v>
      </c>
      <c r="H239" s="129" t="s">
        <v>401</v>
      </c>
      <c r="I239" s="24">
        <v>41838</v>
      </c>
      <c r="J239" s="24"/>
      <c r="K239" s="24"/>
      <c r="L239" s="24"/>
      <c r="M239" s="24"/>
      <c r="N239" s="132">
        <v>41838</v>
      </c>
      <c r="O239" s="132"/>
      <c r="P239" s="132"/>
      <c r="Q239" s="24"/>
      <c r="R239" s="24"/>
      <c r="S239" s="24"/>
      <c r="T239" s="24"/>
      <c r="U239" s="110"/>
      <c r="V239" s="24"/>
      <c r="W239" s="24"/>
    </row>
    <row r="240" s="1" customFormat="1" ht="22.5" customHeight="1" spans="1:23">
      <c r="A240" s="129" t="s">
        <v>476</v>
      </c>
      <c r="B240" s="129" t="s">
        <v>599</v>
      </c>
      <c r="C240" s="22" t="s">
        <v>598</v>
      </c>
      <c r="D240" s="129" t="s">
        <v>82</v>
      </c>
      <c r="E240" s="129" t="s">
        <v>122</v>
      </c>
      <c r="F240" s="129" t="s">
        <v>219</v>
      </c>
      <c r="G240" s="129" t="s">
        <v>377</v>
      </c>
      <c r="H240" s="129" t="s">
        <v>378</v>
      </c>
      <c r="I240" s="24">
        <v>28500</v>
      </c>
      <c r="J240" s="24"/>
      <c r="K240" s="24"/>
      <c r="L240" s="24"/>
      <c r="M240" s="24"/>
      <c r="N240" s="132">
        <v>28500</v>
      </c>
      <c r="O240" s="132"/>
      <c r="P240" s="132"/>
      <c r="Q240" s="24"/>
      <c r="R240" s="24"/>
      <c r="S240" s="24"/>
      <c r="T240" s="24"/>
      <c r="U240" s="110"/>
      <c r="V240" s="24"/>
      <c r="W240" s="24"/>
    </row>
    <row r="241" s="1" customFormat="1" ht="22.5" customHeight="1" spans="1:23">
      <c r="A241" s="129" t="s">
        <v>476</v>
      </c>
      <c r="B241" s="129" t="s">
        <v>599</v>
      </c>
      <c r="C241" s="22" t="s">
        <v>598</v>
      </c>
      <c r="D241" s="129" t="s">
        <v>82</v>
      </c>
      <c r="E241" s="129" t="s">
        <v>122</v>
      </c>
      <c r="F241" s="129" t="s">
        <v>219</v>
      </c>
      <c r="G241" s="129" t="s">
        <v>541</v>
      </c>
      <c r="H241" s="129" t="s">
        <v>542</v>
      </c>
      <c r="I241" s="24">
        <v>344731.5</v>
      </c>
      <c r="J241" s="24"/>
      <c r="K241" s="24"/>
      <c r="L241" s="24"/>
      <c r="M241" s="24"/>
      <c r="N241" s="132">
        <v>344731.5</v>
      </c>
      <c r="O241" s="132"/>
      <c r="P241" s="132"/>
      <c r="Q241" s="24"/>
      <c r="R241" s="24"/>
      <c r="S241" s="24"/>
      <c r="T241" s="24"/>
      <c r="U241" s="110"/>
      <c r="V241" s="24"/>
      <c r="W241" s="24"/>
    </row>
    <row r="242" s="1" customFormat="1" ht="22.5" customHeight="1" spans="1:23">
      <c r="A242" s="128" t="s">
        <v>600</v>
      </c>
      <c r="B242" s="25"/>
      <c r="C242" s="25"/>
      <c r="D242" s="25"/>
      <c r="E242" s="25"/>
      <c r="F242" s="25"/>
      <c r="G242" s="25"/>
      <c r="H242" s="25"/>
      <c r="I242" s="24">
        <v>446000</v>
      </c>
      <c r="J242" s="24"/>
      <c r="K242" s="24"/>
      <c r="L242" s="24"/>
      <c r="M242" s="24"/>
      <c r="N242" s="132"/>
      <c r="O242" s="132"/>
      <c r="P242" s="132"/>
      <c r="Q242" s="24"/>
      <c r="R242" s="24">
        <v>446000</v>
      </c>
      <c r="S242" s="24">
        <v>446000</v>
      </c>
      <c r="T242" s="24"/>
      <c r="U242" s="110"/>
      <c r="V242" s="24"/>
      <c r="W242" s="24"/>
    </row>
    <row r="243" s="1" customFormat="1" ht="22.5" customHeight="1" spans="1:23">
      <c r="A243" s="129" t="s">
        <v>476</v>
      </c>
      <c r="B243" s="129" t="s">
        <v>601</v>
      </c>
      <c r="C243" s="22" t="s">
        <v>600</v>
      </c>
      <c r="D243" s="129" t="s">
        <v>82</v>
      </c>
      <c r="E243" s="129" t="s">
        <v>122</v>
      </c>
      <c r="F243" s="129" t="s">
        <v>219</v>
      </c>
      <c r="G243" s="129" t="s">
        <v>602</v>
      </c>
      <c r="H243" s="129" t="s">
        <v>603</v>
      </c>
      <c r="I243" s="24">
        <v>446000</v>
      </c>
      <c r="J243" s="24"/>
      <c r="K243" s="24"/>
      <c r="L243" s="24"/>
      <c r="M243" s="24"/>
      <c r="N243" s="132"/>
      <c r="O243" s="132"/>
      <c r="P243" s="132"/>
      <c r="Q243" s="24"/>
      <c r="R243" s="24">
        <v>446000</v>
      </c>
      <c r="S243" s="24">
        <v>446000</v>
      </c>
      <c r="T243" s="24"/>
      <c r="U243" s="110"/>
      <c r="V243" s="24"/>
      <c r="W243" s="24"/>
    </row>
    <row r="244" s="1" customFormat="1" ht="22.5" customHeight="1" spans="1:23">
      <c r="A244" s="128" t="s">
        <v>604</v>
      </c>
      <c r="B244" s="25"/>
      <c r="C244" s="25"/>
      <c r="D244" s="25"/>
      <c r="E244" s="25"/>
      <c r="F244" s="25"/>
      <c r="G244" s="25"/>
      <c r="H244" s="25"/>
      <c r="I244" s="24">
        <v>1500000</v>
      </c>
      <c r="J244" s="24"/>
      <c r="K244" s="24"/>
      <c r="L244" s="24"/>
      <c r="M244" s="24"/>
      <c r="N244" s="132">
        <v>1500000</v>
      </c>
      <c r="O244" s="132"/>
      <c r="P244" s="132"/>
      <c r="Q244" s="24"/>
      <c r="R244" s="24"/>
      <c r="S244" s="24"/>
      <c r="T244" s="24"/>
      <c r="U244" s="110"/>
      <c r="V244" s="24"/>
      <c r="W244" s="24"/>
    </row>
    <row r="245" s="1" customFormat="1" ht="22.5" customHeight="1" spans="1:23">
      <c r="A245" s="129" t="s">
        <v>471</v>
      </c>
      <c r="B245" s="129" t="s">
        <v>605</v>
      </c>
      <c r="C245" s="22" t="s">
        <v>604</v>
      </c>
      <c r="D245" s="129" t="s">
        <v>82</v>
      </c>
      <c r="E245" s="129" t="s">
        <v>122</v>
      </c>
      <c r="F245" s="129" t="s">
        <v>219</v>
      </c>
      <c r="G245" s="129" t="s">
        <v>417</v>
      </c>
      <c r="H245" s="129" t="s">
        <v>418</v>
      </c>
      <c r="I245" s="24">
        <v>150000</v>
      </c>
      <c r="J245" s="24"/>
      <c r="K245" s="24"/>
      <c r="L245" s="24"/>
      <c r="M245" s="24"/>
      <c r="N245" s="132">
        <v>150000</v>
      </c>
      <c r="O245" s="132"/>
      <c r="P245" s="132"/>
      <c r="Q245" s="24"/>
      <c r="R245" s="24"/>
      <c r="S245" s="24"/>
      <c r="T245" s="24"/>
      <c r="U245" s="110"/>
      <c r="V245" s="24"/>
      <c r="W245" s="24"/>
    </row>
    <row r="246" s="1" customFormat="1" ht="22.5" customHeight="1" spans="1:23">
      <c r="A246" s="129" t="s">
        <v>471</v>
      </c>
      <c r="B246" s="129" t="s">
        <v>605</v>
      </c>
      <c r="C246" s="22" t="s">
        <v>604</v>
      </c>
      <c r="D246" s="129" t="s">
        <v>82</v>
      </c>
      <c r="E246" s="129" t="s">
        <v>122</v>
      </c>
      <c r="F246" s="129" t="s">
        <v>219</v>
      </c>
      <c r="G246" s="129" t="s">
        <v>606</v>
      </c>
      <c r="H246" s="129" t="s">
        <v>542</v>
      </c>
      <c r="I246" s="24">
        <v>750000</v>
      </c>
      <c r="J246" s="24"/>
      <c r="K246" s="24"/>
      <c r="L246" s="24"/>
      <c r="M246" s="24"/>
      <c r="N246" s="132">
        <v>750000</v>
      </c>
      <c r="O246" s="132"/>
      <c r="P246" s="132"/>
      <c r="Q246" s="24"/>
      <c r="R246" s="24"/>
      <c r="S246" s="24"/>
      <c r="T246" s="24"/>
      <c r="U246" s="110"/>
      <c r="V246" s="24"/>
      <c r="W246" s="24"/>
    </row>
    <row r="247" s="1" customFormat="1" ht="22.5" customHeight="1" spans="1:23">
      <c r="A247" s="129" t="s">
        <v>471</v>
      </c>
      <c r="B247" s="129" t="s">
        <v>605</v>
      </c>
      <c r="C247" s="22" t="s">
        <v>604</v>
      </c>
      <c r="D247" s="129" t="s">
        <v>82</v>
      </c>
      <c r="E247" s="129" t="s">
        <v>122</v>
      </c>
      <c r="F247" s="129" t="s">
        <v>219</v>
      </c>
      <c r="G247" s="129" t="s">
        <v>607</v>
      </c>
      <c r="H247" s="129" t="s">
        <v>608</v>
      </c>
      <c r="I247" s="24">
        <v>600000</v>
      </c>
      <c r="J247" s="24"/>
      <c r="K247" s="24"/>
      <c r="L247" s="24"/>
      <c r="M247" s="24"/>
      <c r="N247" s="132">
        <v>600000</v>
      </c>
      <c r="O247" s="132"/>
      <c r="P247" s="132"/>
      <c r="Q247" s="24"/>
      <c r="R247" s="24"/>
      <c r="S247" s="24"/>
      <c r="T247" s="24"/>
      <c r="U247" s="110"/>
      <c r="V247" s="24"/>
      <c r="W247" s="24"/>
    </row>
    <row r="248" s="1" customFormat="1" ht="22.5" customHeight="1" spans="1:23">
      <c r="A248" s="128" t="s">
        <v>609</v>
      </c>
      <c r="B248" s="25"/>
      <c r="C248" s="25"/>
      <c r="D248" s="25"/>
      <c r="E248" s="25"/>
      <c r="F248" s="25"/>
      <c r="G248" s="25"/>
      <c r="H248" s="25"/>
      <c r="I248" s="24">
        <v>2463440</v>
      </c>
      <c r="J248" s="24"/>
      <c r="K248" s="24"/>
      <c r="L248" s="24"/>
      <c r="M248" s="24"/>
      <c r="N248" s="132">
        <v>2463440</v>
      </c>
      <c r="O248" s="132"/>
      <c r="P248" s="132"/>
      <c r="Q248" s="24"/>
      <c r="R248" s="24"/>
      <c r="S248" s="24"/>
      <c r="T248" s="24"/>
      <c r="U248" s="110"/>
      <c r="V248" s="24"/>
      <c r="W248" s="24"/>
    </row>
    <row r="249" s="1" customFormat="1" ht="22.5" customHeight="1" spans="1:23">
      <c r="A249" s="129" t="s">
        <v>476</v>
      </c>
      <c r="B249" s="129" t="s">
        <v>610</v>
      </c>
      <c r="C249" s="22" t="s">
        <v>609</v>
      </c>
      <c r="D249" s="129" t="s">
        <v>82</v>
      </c>
      <c r="E249" s="129" t="s">
        <v>242</v>
      </c>
      <c r="F249" s="129" t="s">
        <v>243</v>
      </c>
      <c r="G249" s="129" t="s">
        <v>375</v>
      </c>
      <c r="H249" s="129" t="s">
        <v>376</v>
      </c>
      <c r="I249" s="24">
        <v>66800</v>
      </c>
      <c r="J249" s="24"/>
      <c r="K249" s="24"/>
      <c r="L249" s="24"/>
      <c r="M249" s="24"/>
      <c r="N249" s="132">
        <v>66800</v>
      </c>
      <c r="O249" s="132"/>
      <c r="P249" s="132"/>
      <c r="Q249" s="24"/>
      <c r="R249" s="24"/>
      <c r="S249" s="24"/>
      <c r="T249" s="24"/>
      <c r="U249" s="110"/>
      <c r="V249" s="24"/>
      <c r="W249" s="24"/>
    </row>
    <row r="250" s="1" customFormat="1" ht="22.5" customHeight="1" spans="1:23">
      <c r="A250" s="129" t="s">
        <v>476</v>
      </c>
      <c r="B250" s="129" t="s">
        <v>610</v>
      </c>
      <c r="C250" s="22" t="s">
        <v>609</v>
      </c>
      <c r="D250" s="129" t="s">
        <v>82</v>
      </c>
      <c r="E250" s="129" t="s">
        <v>242</v>
      </c>
      <c r="F250" s="129" t="s">
        <v>243</v>
      </c>
      <c r="G250" s="129" t="s">
        <v>375</v>
      </c>
      <c r="H250" s="129" t="s">
        <v>376</v>
      </c>
      <c r="I250" s="24">
        <v>170400</v>
      </c>
      <c r="J250" s="24"/>
      <c r="K250" s="24"/>
      <c r="L250" s="24"/>
      <c r="M250" s="24"/>
      <c r="N250" s="132">
        <v>170400</v>
      </c>
      <c r="O250" s="132"/>
      <c r="P250" s="132"/>
      <c r="Q250" s="24"/>
      <c r="R250" s="24"/>
      <c r="S250" s="24"/>
      <c r="T250" s="24"/>
      <c r="U250" s="110"/>
      <c r="V250" s="24"/>
      <c r="W250" s="24"/>
    </row>
    <row r="251" s="1" customFormat="1" ht="22.5" customHeight="1" spans="1:23">
      <c r="A251" s="129" t="s">
        <v>476</v>
      </c>
      <c r="B251" s="129" t="s">
        <v>610</v>
      </c>
      <c r="C251" s="22" t="s">
        <v>609</v>
      </c>
      <c r="D251" s="129" t="s">
        <v>82</v>
      </c>
      <c r="E251" s="129" t="s">
        <v>242</v>
      </c>
      <c r="F251" s="129" t="s">
        <v>243</v>
      </c>
      <c r="G251" s="129" t="s">
        <v>541</v>
      </c>
      <c r="H251" s="129" t="s">
        <v>542</v>
      </c>
      <c r="I251" s="24">
        <v>2087000</v>
      </c>
      <c r="J251" s="24"/>
      <c r="K251" s="24"/>
      <c r="L251" s="24"/>
      <c r="M251" s="24"/>
      <c r="N251" s="132">
        <v>2087000</v>
      </c>
      <c r="O251" s="132"/>
      <c r="P251" s="132"/>
      <c r="Q251" s="24"/>
      <c r="R251" s="24"/>
      <c r="S251" s="24"/>
      <c r="T251" s="24"/>
      <c r="U251" s="110"/>
      <c r="V251" s="24"/>
      <c r="W251" s="24"/>
    </row>
    <row r="252" s="1" customFormat="1" ht="22.5" customHeight="1" spans="1:23">
      <c r="A252" s="129" t="s">
        <v>476</v>
      </c>
      <c r="B252" s="129" t="s">
        <v>610</v>
      </c>
      <c r="C252" s="22" t="s">
        <v>609</v>
      </c>
      <c r="D252" s="129" t="s">
        <v>82</v>
      </c>
      <c r="E252" s="129" t="s">
        <v>242</v>
      </c>
      <c r="F252" s="129" t="s">
        <v>243</v>
      </c>
      <c r="G252" s="129" t="s">
        <v>611</v>
      </c>
      <c r="H252" s="129" t="s">
        <v>612</v>
      </c>
      <c r="I252" s="24">
        <v>139240</v>
      </c>
      <c r="J252" s="24"/>
      <c r="K252" s="24"/>
      <c r="L252" s="24"/>
      <c r="M252" s="24"/>
      <c r="N252" s="132">
        <v>139240</v>
      </c>
      <c r="O252" s="132"/>
      <c r="P252" s="132"/>
      <c r="Q252" s="24"/>
      <c r="R252" s="24"/>
      <c r="S252" s="24"/>
      <c r="T252" s="24"/>
      <c r="U252" s="110"/>
      <c r="V252" s="24"/>
      <c r="W252" s="24"/>
    </row>
    <row r="253" s="1" customFormat="1" ht="22.5" customHeight="1" spans="1:23">
      <c r="A253" s="128" t="s">
        <v>613</v>
      </c>
      <c r="B253" s="25"/>
      <c r="C253" s="25"/>
      <c r="D253" s="25"/>
      <c r="E253" s="25"/>
      <c r="F253" s="25"/>
      <c r="G253" s="25"/>
      <c r="H253" s="25"/>
      <c r="I253" s="24">
        <v>1931000</v>
      </c>
      <c r="J253" s="24"/>
      <c r="K253" s="24"/>
      <c r="L253" s="24"/>
      <c r="M253" s="24"/>
      <c r="N253" s="132">
        <v>1931000</v>
      </c>
      <c r="O253" s="132"/>
      <c r="P253" s="132"/>
      <c r="Q253" s="24"/>
      <c r="R253" s="24"/>
      <c r="S253" s="24"/>
      <c r="T253" s="24"/>
      <c r="U253" s="110"/>
      <c r="V253" s="24"/>
      <c r="W253" s="24"/>
    </row>
    <row r="254" s="1" customFormat="1" ht="22.5" customHeight="1" spans="1:23">
      <c r="A254" s="129" t="s">
        <v>471</v>
      </c>
      <c r="B254" s="129" t="s">
        <v>614</v>
      </c>
      <c r="C254" s="22" t="s">
        <v>613</v>
      </c>
      <c r="D254" s="129" t="s">
        <v>82</v>
      </c>
      <c r="E254" s="129" t="s">
        <v>122</v>
      </c>
      <c r="F254" s="129" t="s">
        <v>219</v>
      </c>
      <c r="G254" s="129" t="s">
        <v>615</v>
      </c>
      <c r="H254" s="129" t="s">
        <v>616</v>
      </c>
      <c r="I254" s="24">
        <v>1931000</v>
      </c>
      <c r="J254" s="24"/>
      <c r="K254" s="24"/>
      <c r="L254" s="24"/>
      <c r="M254" s="24"/>
      <c r="N254" s="132">
        <v>1931000</v>
      </c>
      <c r="O254" s="132"/>
      <c r="P254" s="132"/>
      <c r="Q254" s="24"/>
      <c r="R254" s="24"/>
      <c r="S254" s="24"/>
      <c r="T254" s="24"/>
      <c r="U254" s="110"/>
      <c r="V254" s="24"/>
      <c r="W254" s="24"/>
    </row>
    <row r="255" s="1" customFormat="1" ht="22.5" customHeight="1" spans="1:23">
      <c r="A255" s="128" t="s">
        <v>617</v>
      </c>
      <c r="B255" s="25"/>
      <c r="C255" s="25"/>
      <c r="D255" s="25"/>
      <c r="E255" s="25"/>
      <c r="F255" s="25"/>
      <c r="G255" s="25"/>
      <c r="H255" s="25"/>
      <c r="I255" s="24">
        <v>3820294</v>
      </c>
      <c r="J255" s="24"/>
      <c r="K255" s="24"/>
      <c r="L255" s="24"/>
      <c r="M255" s="24"/>
      <c r="N255" s="132"/>
      <c r="O255" s="132"/>
      <c r="P255" s="132"/>
      <c r="Q255" s="24"/>
      <c r="R255" s="24">
        <v>3820294</v>
      </c>
      <c r="S255" s="24">
        <v>3820294</v>
      </c>
      <c r="T255" s="24"/>
      <c r="U255" s="110"/>
      <c r="V255" s="24"/>
      <c r="W255" s="24"/>
    </row>
    <row r="256" s="1" customFormat="1" ht="22.5" customHeight="1" spans="1:23">
      <c r="A256" s="129" t="s">
        <v>592</v>
      </c>
      <c r="B256" s="129" t="s">
        <v>618</v>
      </c>
      <c r="C256" s="22" t="s">
        <v>617</v>
      </c>
      <c r="D256" s="129" t="s">
        <v>82</v>
      </c>
      <c r="E256" s="129" t="s">
        <v>122</v>
      </c>
      <c r="F256" s="129" t="s">
        <v>219</v>
      </c>
      <c r="G256" s="129" t="s">
        <v>373</v>
      </c>
      <c r="H256" s="129" t="s">
        <v>374</v>
      </c>
      <c r="I256" s="24">
        <v>997277</v>
      </c>
      <c r="J256" s="24"/>
      <c r="K256" s="24"/>
      <c r="L256" s="24"/>
      <c r="M256" s="24"/>
      <c r="N256" s="132"/>
      <c r="O256" s="132"/>
      <c r="P256" s="132"/>
      <c r="Q256" s="24"/>
      <c r="R256" s="24">
        <v>997277</v>
      </c>
      <c r="S256" s="24">
        <v>997277</v>
      </c>
      <c r="T256" s="24"/>
      <c r="U256" s="110"/>
      <c r="V256" s="24"/>
      <c r="W256" s="24"/>
    </row>
    <row r="257" s="1" customFormat="1" ht="22.5" customHeight="1" spans="1:23">
      <c r="A257" s="129" t="s">
        <v>592</v>
      </c>
      <c r="B257" s="129" t="s">
        <v>618</v>
      </c>
      <c r="C257" s="22" t="s">
        <v>617</v>
      </c>
      <c r="D257" s="129" t="s">
        <v>82</v>
      </c>
      <c r="E257" s="129" t="s">
        <v>122</v>
      </c>
      <c r="F257" s="129" t="s">
        <v>219</v>
      </c>
      <c r="G257" s="129" t="s">
        <v>400</v>
      </c>
      <c r="H257" s="129" t="s">
        <v>401</v>
      </c>
      <c r="I257" s="24">
        <v>2823017</v>
      </c>
      <c r="J257" s="24"/>
      <c r="K257" s="24"/>
      <c r="L257" s="24"/>
      <c r="M257" s="24"/>
      <c r="N257" s="132"/>
      <c r="O257" s="132"/>
      <c r="P257" s="132"/>
      <c r="Q257" s="24"/>
      <c r="R257" s="24">
        <v>2823017</v>
      </c>
      <c r="S257" s="24">
        <v>2823017</v>
      </c>
      <c r="T257" s="24"/>
      <c r="U257" s="110"/>
      <c r="V257" s="24"/>
      <c r="W257" s="24"/>
    </row>
    <row r="258" s="1" customFormat="1" ht="22.5" customHeight="1" spans="1:23">
      <c r="A258" s="128" t="s">
        <v>619</v>
      </c>
      <c r="B258" s="25"/>
      <c r="C258" s="25"/>
      <c r="D258" s="25"/>
      <c r="E258" s="25"/>
      <c r="F258" s="25"/>
      <c r="G258" s="25"/>
      <c r="H258" s="25"/>
      <c r="I258" s="24">
        <v>70840</v>
      </c>
      <c r="J258" s="24"/>
      <c r="K258" s="24"/>
      <c r="L258" s="24"/>
      <c r="M258" s="24"/>
      <c r="N258" s="132">
        <v>70840</v>
      </c>
      <c r="O258" s="132"/>
      <c r="P258" s="132"/>
      <c r="Q258" s="24"/>
      <c r="R258" s="24"/>
      <c r="S258" s="24"/>
      <c r="T258" s="24"/>
      <c r="U258" s="110"/>
      <c r="V258" s="24"/>
      <c r="W258" s="24"/>
    </row>
    <row r="259" s="1" customFormat="1" ht="22.5" customHeight="1" spans="1:23">
      <c r="A259" s="129" t="s">
        <v>476</v>
      </c>
      <c r="B259" s="129" t="s">
        <v>620</v>
      </c>
      <c r="C259" s="22" t="s">
        <v>619</v>
      </c>
      <c r="D259" s="129" t="s">
        <v>82</v>
      </c>
      <c r="E259" s="129" t="s">
        <v>122</v>
      </c>
      <c r="F259" s="129" t="s">
        <v>219</v>
      </c>
      <c r="G259" s="129" t="s">
        <v>315</v>
      </c>
      <c r="H259" s="129" t="s">
        <v>316</v>
      </c>
      <c r="I259" s="24">
        <v>8150</v>
      </c>
      <c r="J259" s="24"/>
      <c r="K259" s="24"/>
      <c r="L259" s="24"/>
      <c r="M259" s="24"/>
      <c r="N259" s="132">
        <v>8150</v>
      </c>
      <c r="O259" s="132"/>
      <c r="P259" s="132"/>
      <c r="Q259" s="24"/>
      <c r="R259" s="24"/>
      <c r="S259" s="24"/>
      <c r="T259" s="24"/>
      <c r="U259" s="110"/>
      <c r="V259" s="24"/>
      <c r="W259" s="24"/>
    </row>
    <row r="260" s="1" customFormat="1" ht="22.5" customHeight="1" spans="1:23">
      <c r="A260" s="129" t="s">
        <v>476</v>
      </c>
      <c r="B260" s="129" t="s">
        <v>620</v>
      </c>
      <c r="C260" s="22" t="s">
        <v>619</v>
      </c>
      <c r="D260" s="129" t="s">
        <v>82</v>
      </c>
      <c r="E260" s="129" t="s">
        <v>122</v>
      </c>
      <c r="F260" s="129" t="s">
        <v>219</v>
      </c>
      <c r="G260" s="129" t="s">
        <v>417</v>
      </c>
      <c r="H260" s="129" t="s">
        <v>418</v>
      </c>
      <c r="I260" s="24">
        <v>1010</v>
      </c>
      <c r="J260" s="24"/>
      <c r="K260" s="24"/>
      <c r="L260" s="24"/>
      <c r="M260" s="24"/>
      <c r="N260" s="132">
        <v>1010</v>
      </c>
      <c r="O260" s="132"/>
      <c r="P260" s="132"/>
      <c r="Q260" s="24"/>
      <c r="R260" s="24"/>
      <c r="S260" s="24"/>
      <c r="T260" s="24"/>
      <c r="U260" s="110"/>
      <c r="V260" s="24"/>
      <c r="W260" s="24"/>
    </row>
    <row r="261" s="1" customFormat="1" ht="22.5" customHeight="1" spans="1:23">
      <c r="A261" s="129" t="s">
        <v>476</v>
      </c>
      <c r="B261" s="129" t="s">
        <v>620</v>
      </c>
      <c r="C261" s="22" t="s">
        <v>619</v>
      </c>
      <c r="D261" s="129" t="s">
        <v>82</v>
      </c>
      <c r="E261" s="129" t="s">
        <v>122</v>
      </c>
      <c r="F261" s="129" t="s">
        <v>219</v>
      </c>
      <c r="G261" s="129" t="s">
        <v>400</v>
      </c>
      <c r="H261" s="129" t="s">
        <v>401</v>
      </c>
      <c r="I261" s="24">
        <v>9080</v>
      </c>
      <c r="J261" s="24"/>
      <c r="K261" s="24"/>
      <c r="L261" s="24"/>
      <c r="M261" s="24"/>
      <c r="N261" s="132">
        <v>9080</v>
      </c>
      <c r="O261" s="132"/>
      <c r="P261" s="132"/>
      <c r="Q261" s="24"/>
      <c r="R261" s="24"/>
      <c r="S261" s="24"/>
      <c r="T261" s="24"/>
      <c r="U261" s="110"/>
      <c r="V261" s="24"/>
      <c r="W261" s="24"/>
    </row>
    <row r="262" s="1" customFormat="1" ht="22.5" customHeight="1" spans="1:23">
      <c r="A262" s="129" t="s">
        <v>476</v>
      </c>
      <c r="B262" s="129" t="s">
        <v>620</v>
      </c>
      <c r="C262" s="22" t="s">
        <v>619</v>
      </c>
      <c r="D262" s="129" t="s">
        <v>82</v>
      </c>
      <c r="E262" s="129" t="s">
        <v>122</v>
      </c>
      <c r="F262" s="129" t="s">
        <v>219</v>
      </c>
      <c r="G262" s="129" t="s">
        <v>375</v>
      </c>
      <c r="H262" s="129" t="s">
        <v>376</v>
      </c>
      <c r="I262" s="24">
        <v>28900</v>
      </c>
      <c r="J262" s="24"/>
      <c r="K262" s="24"/>
      <c r="L262" s="24"/>
      <c r="M262" s="24"/>
      <c r="N262" s="132">
        <v>28900</v>
      </c>
      <c r="O262" s="132"/>
      <c r="P262" s="132"/>
      <c r="Q262" s="24"/>
      <c r="R262" s="24"/>
      <c r="S262" s="24"/>
      <c r="T262" s="24"/>
      <c r="U262" s="110"/>
      <c r="V262" s="24"/>
      <c r="W262" s="24"/>
    </row>
    <row r="263" s="1" customFormat="1" ht="22.5" customHeight="1" spans="1:23">
      <c r="A263" s="129" t="s">
        <v>476</v>
      </c>
      <c r="B263" s="129" t="s">
        <v>620</v>
      </c>
      <c r="C263" s="22" t="s">
        <v>619</v>
      </c>
      <c r="D263" s="129" t="s">
        <v>82</v>
      </c>
      <c r="E263" s="129" t="s">
        <v>122</v>
      </c>
      <c r="F263" s="129" t="s">
        <v>219</v>
      </c>
      <c r="G263" s="129" t="s">
        <v>541</v>
      </c>
      <c r="H263" s="129" t="s">
        <v>542</v>
      </c>
      <c r="I263" s="24">
        <v>23700</v>
      </c>
      <c r="J263" s="24"/>
      <c r="K263" s="24"/>
      <c r="L263" s="24"/>
      <c r="M263" s="24"/>
      <c r="N263" s="132">
        <v>23700</v>
      </c>
      <c r="O263" s="132"/>
      <c r="P263" s="132"/>
      <c r="Q263" s="24"/>
      <c r="R263" s="24"/>
      <c r="S263" s="24"/>
      <c r="T263" s="24"/>
      <c r="U263" s="110"/>
      <c r="V263" s="24"/>
      <c r="W263" s="24"/>
    </row>
    <row r="264" s="1" customFormat="1" ht="22.5" customHeight="1" spans="1:23">
      <c r="A264" s="128" t="s">
        <v>621</v>
      </c>
      <c r="B264" s="25"/>
      <c r="C264" s="25"/>
      <c r="D264" s="25"/>
      <c r="E264" s="25"/>
      <c r="F264" s="25"/>
      <c r="G264" s="25"/>
      <c r="H264" s="25"/>
      <c r="I264" s="24">
        <v>150000</v>
      </c>
      <c r="J264" s="24"/>
      <c r="K264" s="24"/>
      <c r="L264" s="24"/>
      <c r="M264" s="24"/>
      <c r="N264" s="132">
        <v>150000</v>
      </c>
      <c r="O264" s="132"/>
      <c r="P264" s="132"/>
      <c r="Q264" s="24"/>
      <c r="R264" s="24"/>
      <c r="S264" s="24"/>
      <c r="T264" s="24"/>
      <c r="U264" s="110"/>
      <c r="V264" s="24"/>
      <c r="W264" s="24"/>
    </row>
    <row r="265" s="1" customFormat="1" ht="22.5" customHeight="1" spans="1:23">
      <c r="A265" s="129" t="s">
        <v>476</v>
      </c>
      <c r="B265" s="129" t="s">
        <v>622</v>
      </c>
      <c r="C265" s="22" t="s">
        <v>621</v>
      </c>
      <c r="D265" s="129" t="s">
        <v>82</v>
      </c>
      <c r="E265" s="129" t="s">
        <v>206</v>
      </c>
      <c r="F265" s="129" t="s">
        <v>207</v>
      </c>
      <c r="G265" s="129" t="s">
        <v>564</v>
      </c>
      <c r="H265" s="129" t="s">
        <v>565</v>
      </c>
      <c r="I265" s="24">
        <v>31000</v>
      </c>
      <c r="J265" s="24"/>
      <c r="K265" s="24"/>
      <c r="L265" s="24"/>
      <c r="M265" s="24"/>
      <c r="N265" s="132">
        <v>31000</v>
      </c>
      <c r="O265" s="132"/>
      <c r="P265" s="132"/>
      <c r="Q265" s="24"/>
      <c r="R265" s="24"/>
      <c r="S265" s="24"/>
      <c r="T265" s="24"/>
      <c r="U265" s="110"/>
      <c r="V265" s="24"/>
      <c r="W265" s="24"/>
    </row>
    <row r="266" s="1" customFormat="1" ht="22.5" customHeight="1" spans="1:23">
      <c r="A266" s="129" t="s">
        <v>476</v>
      </c>
      <c r="B266" s="129" t="s">
        <v>622</v>
      </c>
      <c r="C266" s="22" t="s">
        <v>621</v>
      </c>
      <c r="D266" s="129" t="s">
        <v>82</v>
      </c>
      <c r="E266" s="129" t="s">
        <v>206</v>
      </c>
      <c r="F266" s="129" t="s">
        <v>207</v>
      </c>
      <c r="G266" s="129" t="s">
        <v>315</v>
      </c>
      <c r="H266" s="129" t="s">
        <v>316</v>
      </c>
      <c r="I266" s="24">
        <v>57999</v>
      </c>
      <c r="J266" s="24"/>
      <c r="K266" s="24"/>
      <c r="L266" s="24"/>
      <c r="M266" s="24"/>
      <c r="N266" s="132">
        <v>57999</v>
      </c>
      <c r="O266" s="132"/>
      <c r="P266" s="132"/>
      <c r="Q266" s="24"/>
      <c r="R266" s="24"/>
      <c r="S266" s="24"/>
      <c r="T266" s="24"/>
      <c r="U266" s="110"/>
      <c r="V266" s="24"/>
      <c r="W266" s="24"/>
    </row>
    <row r="267" s="1" customFormat="1" ht="22.5" customHeight="1" spans="1:23">
      <c r="A267" s="129" t="s">
        <v>476</v>
      </c>
      <c r="B267" s="129" t="s">
        <v>622</v>
      </c>
      <c r="C267" s="22" t="s">
        <v>621</v>
      </c>
      <c r="D267" s="129" t="s">
        <v>82</v>
      </c>
      <c r="E267" s="129" t="s">
        <v>206</v>
      </c>
      <c r="F267" s="129" t="s">
        <v>207</v>
      </c>
      <c r="G267" s="129" t="s">
        <v>377</v>
      </c>
      <c r="H267" s="129" t="s">
        <v>378</v>
      </c>
      <c r="I267" s="24">
        <v>14001</v>
      </c>
      <c r="J267" s="24"/>
      <c r="K267" s="24"/>
      <c r="L267" s="24"/>
      <c r="M267" s="24"/>
      <c r="N267" s="132">
        <v>14001</v>
      </c>
      <c r="O267" s="132"/>
      <c r="P267" s="132"/>
      <c r="Q267" s="24"/>
      <c r="R267" s="24"/>
      <c r="S267" s="24"/>
      <c r="T267" s="24"/>
      <c r="U267" s="110"/>
      <c r="V267" s="24"/>
      <c r="W267" s="24"/>
    </row>
    <row r="268" s="1" customFormat="1" ht="22.5" customHeight="1" spans="1:23">
      <c r="A268" s="129" t="s">
        <v>476</v>
      </c>
      <c r="B268" s="129" t="s">
        <v>622</v>
      </c>
      <c r="C268" s="22" t="s">
        <v>621</v>
      </c>
      <c r="D268" s="129" t="s">
        <v>82</v>
      </c>
      <c r="E268" s="129" t="s">
        <v>206</v>
      </c>
      <c r="F268" s="129" t="s">
        <v>207</v>
      </c>
      <c r="G268" s="129" t="s">
        <v>541</v>
      </c>
      <c r="H268" s="129" t="s">
        <v>542</v>
      </c>
      <c r="I268" s="24">
        <v>47000</v>
      </c>
      <c r="J268" s="24"/>
      <c r="K268" s="24"/>
      <c r="L268" s="24"/>
      <c r="M268" s="24"/>
      <c r="N268" s="132">
        <v>47000</v>
      </c>
      <c r="O268" s="132"/>
      <c r="P268" s="132"/>
      <c r="Q268" s="24"/>
      <c r="R268" s="24"/>
      <c r="S268" s="24"/>
      <c r="T268" s="24"/>
      <c r="U268" s="110"/>
      <c r="V268" s="24"/>
      <c r="W268" s="24"/>
    </row>
    <row r="269" s="1" customFormat="1" ht="22.5" customHeight="1" spans="1:23">
      <c r="A269" s="128" t="s">
        <v>623</v>
      </c>
      <c r="B269" s="25"/>
      <c r="C269" s="25"/>
      <c r="D269" s="25"/>
      <c r="E269" s="25"/>
      <c r="F269" s="25"/>
      <c r="G269" s="25"/>
      <c r="H269" s="25"/>
      <c r="I269" s="24">
        <v>100000</v>
      </c>
      <c r="J269" s="24"/>
      <c r="K269" s="24"/>
      <c r="L269" s="24"/>
      <c r="M269" s="24"/>
      <c r="N269" s="132">
        <v>100000</v>
      </c>
      <c r="O269" s="132"/>
      <c r="P269" s="132"/>
      <c r="Q269" s="24"/>
      <c r="R269" s="24"/>
      <c r="S269" s="24"/>
      <c r="T269" s="24"/>
      <c r="U269" s="110"/>
      <c r="V269" s="24"/>
      <c r="W269" s="24"/>
    </row>
    <row r="270" s="1" customFormat="1" ht="22.5" customHeight="1" spans="1:23">
      <c r="A270" s="129" t="s">
        <v>471</v>
      </c>
      <c r="B270" s="129" t="s">
        <v>624</v>
      </c>
      <c r="C270" s="22" t="s">
        <v>623</v>
      </c>
      <c r="D270" s="129" t="s">
        <v>82</v>
      </c>
      <c r="E270" s="129" t="s">
        <v>242</v>
      </c>
      <c r="F270" s="129" t="s">
        <v>243</v>
      </c>
      <c r="G270" s="129" t="s">
        <v>564</v>
      </c>
      <c r="H270" s="129" t="s">
        <v>565</v>
      </c>
      <c r="I270" s="24">
        <v>10000</v>
      </c>
      <c r="J270" s="24"/>
      <c r="K270" s="24"/>
      <c r="L270" s="24"/>
      <c r="M270" s="24"/>
      <c r="N270" s="132">
        <v>10000</v>
      </c>
      <c r="O270" s="132"/>
      <c r="P270" s="132"/>
      <c r="Q270" s="24"/>
      <c r="R270" s="24"/>
      <c r="S270" s="24"/>
      <c r="T270" s="24"/>
      <c r="U270" s="110"/>
      <c r="V270" s="24"/>
      <c r="W270" s="24"/>
    </row>
    <row r="271" s="1" customFormat="1" ht="22.5" customHeight="1" spans="1:23">
      <c r="A271" s="129" t="s">
        <v>471</v>
      </c>
      <c r="B271" s="129" t="s">
        <v>624</v>
      </c>
      <c r="C271" s="22" t="s">
        <v>623</v>
      </c>
      <c r="D271" s="129" t="s">
        <v>82</v>
      </c>
      <c r="E271" s="129" t="s">
        <v>242</v>
      </c>
      <c r="F271" s="129" t="s">
        <v>243</v>
      </c>
      <c r="G271" s="129" t="s">
        <v>315</v>
      </c>
      <c r="H271" s="129" t="s">
        <v>316</v>
      </c>
      <c r="I271" s="24">
        <v>25000</v>
      </c>
      <c r="J271" s="24"/>
      <c r="K271" s="24"/>
      <c r="L271" s="24"/>
      <c r="M271" s="24"/>
      <c r="N271" s="132">
        <v>25000</v>
      </c>
      <c r="O271" s="132"/>
      <c r="P271" s="132"/>
      <c r="Q271" s="24"/>
      <c r="R271" s="24"/>
      <c r="S271" s="24"/>
      <c r="T271" s="24"/>
      <c r="U271" s="110"/>
      <c r="V271" s="24"/>
      <c r="W271" s="24"/>
    </row>
    <row r="272" s="1" customFormat="1" ht="22.5" customHeight="1" spans="1:23">
      <c r="A272" s="129" t="s">
        <v>471</v>
      </c>
      <c r="B272" s="129" t="s">
        <v>624</v>
      </c>
      <c r="C272" s="22" t="s">
        <v>623</v>
      </c>
      <c r="D272" s="129" t="s">
        <v>82</v>
      </c>
      <c r="E272" s="129" t="s">
        <v>242</v>
      </c>
      <c r="F272" s="129" t="s">
        <v>243</v>
      </c>
      <c r="G272" s="129" t="s">
        <v>377</v>
      </c>
      <c r="H272" s="129" t="s">
        <v>378</v>
      </c>
      <c r="I272" s="24">
        <v>5000</v>
      </c>
      <c r="J272" s="24"/>
      <c r="K272" s="24"/>
      <c r="L272" s="24"/>
      <c r="M272" s="24"/>
      <c r="N272" s="132">
        <v>5000</v>
      </c>
      <c r="O272" s="132"/>
      <c r="P272" s="132"/>
      <c r="Q272" s="24"/>
      <c r="R272" s="24"/>
      <c r="S272" s="24"/>
      <c r="T272" s="24"/>
      <c r="U272" s="110"/>
      <c r="V272" s="24"/>
      <c r="W272" s="24"/>
    </row>
    <row r="273" s="1" customFormat="1" ht="22.5" customHeight="1" spans="1:23">
      <c r="A273" s="129" t="s">
        <v>471</v>
      </c>
      <c r="B273" s="129" t="s">
        <v>624</v>
      </c>
      <c r="C273" s="22" t="s">
        <v>623</v>
      </c>
      <c r="D273" s="129" t="s">
        <v>82</v>
      </c>
      <c r="E273" s="129" t="s">
        <v>242</v>
      </c>
      <c r="F273" s="129" t="s">
        <v>243</v>
      </c>
      <c r="G273" s="129" t="s">
        <v>375</v>
      </c>
      <c r="H273" s="129" t="s">
        <v>376</v>
      </c>
      <c r="I273" s="24">
        <v>60000</v>
      </c>
      <c r="J273" s="24"/>
      <c r="K273" s="24"/>
      <c r="L273" s="24"/>
      <c r="M273" s="24"/>
      <c r="N273" s="132">
        <v>60000</v>
      </c>
      <c r="O273" s="132"/>
      <c r="P273" s="132"/>
      <c r="Q273" s="24"/>
      <c r="R273" s="24"/>
      <c r="S273" s="24"/>
      <c r="T273" s="24"/>
      <c r="U273" s="110"/>
      <c r="V273" s="24"/>
      <c r="W273" s="24"/>
    </row>
    <row r="274" s="1" customFormat="1" ht="22.5" customHeight="1" spans="1:23">
      <c r="A274" s="128" t="s">
        <v>625</v>
      </c>
      <c r="B274" s="25"/>
      <c r="C274" s="25"/>
      <c r="D274" s="25"/>
      <c r="E274" s="25"/>
      <c r="F274" s="25"/>
      <c r="G274" s="25"/>
      <c r="H274" s="25"/>
      <c r="I274" s="24">
        <v>4102801.33</v>
      </c>
      <c r="J274" s="24"/>
      <c r="K274" s="24"/>
      <c r="L274" s="24"/>
      <c r="M274" s="24"/>
      <c r="N274" s="132"/>
      <c r="O274" s="132"/>
      <c r="P274" s="132"/>
      <c r="Q274" s="24"/>
      <c r="R274" s="24">
        <v>4102801.33</v>
      </c>
      <c r="S274" s="24">
        <v>4102801.33</v>
      </c>
      <c r="T274" s="24"/>
      <c r="U274" s="110"/>
      <c r="V274" s="24"/>
      <c r="W274" s="24"/>
    </row>
    <row r="275" s="1" customFormat="1" ht="22.5" customHeight="1" spans="1:23">
      <c r="A275" s="129" t="s">
        <v>592</v>
      </c>
      <c r="B275" s="129" t="s">
        <v>626</v>
      </c>
      <c r="C275" s="22" t="s">
        <v>625</v>
      </c>
      <c r="D275" s="129" t="s">
        <v>82</v>
      </c>
      <c r="E275" s="129" t="s">
        <v>122</v>
      </c>
      <c r="F275" s="129" t="s">
        <v>219</v>
      </c>
      <c r="G275" s="129" t="s">
        <v>313</v>
      </c>
      <c r="H275" s="129" t="s">
        <v>314</v>
      </c>
      <c r="I275" s="24">
        <v>214168</v>
      </c>
      <c r="J275" s="24"/>
      <c r="K275" s="24"/>
      <c r="L275" s="24"/>
      <c r="M275" s="24"/>
      <c r="N275" s="132"/>
      <c r="O275" s="132"/>
      <c r="P275" s="132"/>
      <c r="Q275" s="24"/>
      <c r="R275" s="24">
        <v>214168</v>
      </c>
      <c r="S275" s="24">
        <v>214168</v>
      </c>
      <c r="T275" s="24"/>
      <c r="U275" s="110"/>
      <c r="V275" s="24"/>
      <c r="W275" s="24"/>
    </row>
    <row r="276" s="1" customFormat="1" ht="22.5" customHeight="1" spans="1:23">
      <c r="A276" s="129" t="s">
        <v>592</v>
      </c>
      <c r="B276" s="129" t="s">
        <v>626</v>
      </c>
      <c r="C276" s="22" t="s">
        <v>625</v>
      </c>
      <c r="D276" s="129" t="s">
        <v>82</v>
      </c>
      <c r="E276" s="129" t="s">
        <v>122</v>
      </c>
      <c r="F276" s="129" t="s">
        <v>219</v>
      </c>
      <c r="G276" s="129" t="s">
        <v>564</v>
      </c>
      <c r="H276" s="129" t="s">
        <v>565</v>
      </c>
      <c r="I276" s="24">
        <v>62980</v>
      </c>
      <c r="J276" s="24"/>
      <c r="K276" s="24"/>
      <c r="L276" s="24"/>
      <c r="M276" s="24"/>
      <c r="N276" s="132"/>
      <c r="O276" s="132"/>
      <c r="P276" s="132"/>
      <c r="Q276" s="24"/>
      <c r="R276" s="24">
        <v>62980</v>
      </c>
      <c r="S276" s="24">
        <v>62980</v>
      </c>
      <c r="T276" s="24"/>
      <c r="U276" s="110"/>
      <c r="V276" s="24"/>
      <c r="W276" s="24"/>
    </row>
    <row r="277" s="1" customFormat="1" ht="22.5" customHeight="1" spans="1:23">
      <c r="A277" s="129" t="s">
        <v>592</v>
      </c>
      <c r="B277" s="129" t="s">
        <v>626</v>
      </c>
      <c r="C277" s="22" t="s">
        <v>625</v>
      </c>
      <c r="D277" s="129" t="s">
        <v>82</v>
      </c>
      <c r="E277" s="129" t="s">
        <v>122</v>
      </c>
      <c r="F277" s="129" t="s">
        <v>219</v>
      </c>
      <c r="G277" s="129" t="s">
        <v>361</v>
      </c>
      <c r="H277" s="129" t="s">
        <v>362</v>
      </c>
      <c r="I277" s="24">
        <v>61300</v>
      </c>
      <c r="J277" s="24"/>
      <c r="K277" s="24"/>
      <c r="L277" s="24"/>
      <c r="M277" s="24"/>
      <c r="N277" s="132"/>
      <c r="O277" s="132"/>
      <c r="P277" s="132"/>
      <c r="Q277" s="24"/>
      <c r="R277" s="24">
        <v>61300</v>
      </c>
      <c r="S277" s="24">
        <v>61300</v>
      </c>
      <c r="T277" s="24"/>
      <c r="U277" s="110"/>
      <c r="V277" s="24"/>
      <c r="W277" s="24"/>
    </row>
    <row r="278" s="1" customFormat="1" ht="22.5" customHeight="1" spans="1:23">
      <c r="A278" s="129" t="s">
        <v>592</v>
      </c>
      <c r="B278" s="129" t="s">
        <v>626</v>
      </c>
      <c r="C278" s="22" t="s">
        <v>625</v>
      </c>
      <c r="D278" s="129" t="s">
        <v>82</v>
      </c>
      <c r="E278" s="129" t="s">
        <v>122</v>
      </c>
      <c r="F278" s="129" t="s">
        <v>219</v>
      </c>
      <c r="G278" s="129" t="s">
        <v>323</v>
      </c>
      <c r="H278" s="129" t="s">
        <v>324</v>
      </c>
      <c r="I278" s="24">
        <v>754705</v>
      </c>
      <c r="J278" s="24"/>
      <c r="K278" s="24"/>
      <c r="L278" s="24"/>
      <c r="M278" s="24"/>
      <c r="N278" s="132"/>
      <c r="O278" s="132"/>
      <c r="P278" s="132"/>
      <c r="Q278" s="24"/>
      <c r="R278" s="24">
        <v>754705</v>
      </c>
      <c r="S278" s="24">
        <v>754705</v>
      </c>
      <c r="T278" s="24"/>
      <c r="U278" s="110"/>
      <c r="V278" s="24"/>
      <c r="W278" s="24"/>
    </row>
    <row r="279" s="1" customFormat="1" ht="22.5" customHeight="1" spans="1:23">
      <c r="A279" s="129" t="s">
        <v>592</v>
      </c>
      <c r="B279" s="129" t="s">
        <v>626</v>
      </c>
      <c r="C279" s="22" t="s">
        <v>625</v>
      </c>
      <c r="D279" s="129" t="s">
        <v>82</v>
      </c>
      <c r="E279" s="129" t="s">
        <v>122</v>
      </c>
      <c r="F279" s="129" t="s">
        <v>219</v>
      </c>
      <c r="G279" s="129" t="s">
        <v>309</v>
      </c>
      <c r="H279" s="129" t="s">
        <v>310</v>
      </c>
      <c r="I279" s="24">
        <v>182425</v>
      </c>
      <c r="J279" s="24"/>
      <c r="K279" s="24"/>
      <c r="L279" s="24"/>
      <c r="M279" s="24"/>
      <c r="N279" s="132"/>
      <c r="O279" s="132"/>
      <c r="P279" s="132"/>
      <c r="Q279" s="24"/>
      <c r="R279" s="24">
        <v>182425</v>
      </c>
      <c r="S279" s="24">
        <v>182425</v>
      </c>
      <c r="T279" s="24"/>
      <c r="U279" s="110"/>
      <c r="V279" s="24"/>
      <c r="W279" s="24"/>
    </row>
    <row r="280" s="1" customFormat="1" ht="22.5" customHeight="1" spans="1:23">
      <c r="A280" s="129" t="s">
        <v>592</v>
      </c>
      <c r="B280" s="129" t="s">
        <v>626</v>
      </c>
      <c r="C280" s="22" t="s">
        <v>625</v>
      </c>
      <c r="D280" s="129" t="s">
        <v>82</v>
      </c>
      <c r="E280" s="129" t="s">
        <v>122</v>
      </c>
      <c r="F280" s="129" t="s">
        <v>219</v>
      </c>
      <c r="G280" s="129" t="s">
        <v>602</v>
      </c>
      <c r="H280" s="129" t="s">
        <v>603</v>
      </c>
      <c r="I280" s="24">
        <v>389360</v>
      </c>
      <c r="J280" s="24"/>
      <c r="K280" s="24"/>
      <c r="L280" s="24"/>
      <c r="M280" s="24"/>
      <c r="N280" s="132"/>
      <c r="O280" s="132"/>
      <c r="P280" s="132"/>
      <c r="Q280" s="24"/>
      <c r="R280" s="24">
        <v>389360</v>
      </c>
      <c r="S280" s="24">
        <v>389360</v>
      </c>
      <c r="T280" s="24"/>
      <c r="U280" s="110"/>
      <c r="V280" s="24"/>
      <c r="W280" s="24"/>
    </row>
    <row r="281" s="1" customFormat="1" ht="22.5" customHeight="1" spans="1:23">
      <c r="A281" s="129" t="s">
        <v>592</v>
      </c>
      <c r="B281" s="129" t="s">
        <v>626</v>
      </c>
      <c r="C281" s="22" t="s">
        <v>625</v>
      </c>
      <c r="D281" s="129" t="s">
        <v>82</v>
      </c>
      <c r="E281" s="129" t="s">
        <v>122</v>
      </c>
      <c r="F281" s="129" t="s">
        <v>219</v>
      </c>
      <c r="G281" s="129" t="s">
        <v>315</v>
      </c>
      <c r="H281" s="129" t="s">
        <v>316</v>
      </c>
      <c r="I281" s="24">
        <v>200000</v>
      </c>
      <c r="J281" s="24"/>
      <c r="K281" s="24"/>
      <c r="L281" s="24"/>
      <c r="M281" s="24"/>
      <c r="N281" s="132"/>
      <c r="O281" s="132"/>
      <c r="P281" s="132"/>
      <c r="Q281" s="24"/>
      <c r="R281" s="24">
        <v>200000</v>
      </c>
      <c r="S281" s="24">
        <v>200000</v>
      </c>
      <c r="T281" s="24"/>
      <c r="U281" s="110"/>
      <c r="V281" s="24"/>
      <c r="W281" s="24"/>
    </row>
    <row r="282" s="1" customFormat="1" ht="22.5" customHeight="1" spans="1:23">
      <c r="A282" s="129" t="s">
        <v>592</v>
      </c>
      <c r="B282" s="129" t="s">
        <v>626</v>
      </c>
      <c r="C282" s="22" t="s">
        <v>625</v>
      </c>
      <c r="D282" s="129" t="s">
        <v>82</v>
      </c>
      <c r="E282" s="129" t="s">
        <v>122</v>
      </c>
      <c r="F282" s="129" t="s">
        <v>219</v>
      </c>
      <c r="G282" s="129" t="s">
        <v>473</v>
      </c>
      <c r="H282" s="129" t="s">
        <v>474</v>
      </c>
      <c r="I282" s="24">
        <v>554793.6</v>
      </c>
      <c r="J282" s="24"/>
      <c r="K282" s="24"/>
      <c r="L282" s="24"/>
      <c r="M282" s="24"/>
      <c r="N282" s="132"/>
      <c r="O282" s="132"/>
      <c r="P282" s="132"/>
      <c r="Q282" s="24"/>
      <c r="R282" s="24">
        <v>554793.6</v>
      </c>
      <c r="S282" s="24">
        <v>554793.6</v>
      </c>
      <c r="T282" s="24"/>
      <c r="U282" s="110"/>
      <c r="V282" s="24"/>
      <c r="W282" s="24"/>
    </row>
    <row r="283" s="1" customFormat="1" ht="22.5" customHeight="1" spans="1:23">
      <c r="A283" s="129" t="s">
        <v>592</v>
      </c>
      <c r="B283" s="129" t="s">
        <v>626</v>
      </c>
      <c r="C283" s="22" t="s">
        <v>625</v>
      </c>
      <c r="D283" s="129" t="s">
        <v>82</v>
      </c>
      <c r="E283" s="129" t="s">
        <v>122</v>
      </c>
      <c r="F283" s="129" t="s">
        <v>219</v>
      </c>
      <c r="G283" s="129" t="s">
        <v>417</v>
      </c>
      <c r="H283" s="129" t="s">
        <v>418</v>
      </c>
      <c r="I283" s="24">
        <v>672400</v>
      </c>
      <c r="J283" s="24"/>
      <c r="K283" s="24"/>
      <c r="L283" s="24"/>
      <c r="M283" s="24"/>
      <c r="N283" s="132"/>
      <c r="O283" s="132"/>
      <c r="P283" s="132"/>
      <c r="Q283" s="24"/>
      <c r="R283" s="24">
        <v>672400</v>
      </c>
      <c r="S283" s="24">
        <v>672400</v>
      </c>
      <c r="T283" s="24"/>
      <c r="U283" s="110"/>
      <c r="V283" s="24"/>
      <c r="W283" s="24"/>
    </row>
    <row r="284" s="1" customFormat="1" ht="22.5" customHeight="1" spans="1:23">
      <c r="A284" s="129" t="s">
        <v>592</v>
      </c>
      <c r="B284" s="129" t="s">
        <v>626</v>
      </c>
      <c r="C284" s="22" t="s">
        <v>625</v>
      </c>
      <c r="D284" s="129" t="s">
        <v>82</v>
      </c>
      <c r="E284" s="129" t="s">
        <v>122</v>
      </c>
      <c r="F284" s="129" t="s">
        <v>219</v>
      </c>
      <c r="G284" s="129" t="s">
        <v>377</v>
      </c>
      <c r="H284" s="129" t="s">
        <v>378</v>
      </c>
      <c r="I284" s="24">
        <v>194800</v>
      </c>
      <c r="J284" s="24"/>
      <c r="K284" s="24"/>
      <c r="L284" s="24"/>
      <c r="M284" s="24"/>
      <c r="N284" s="132"/>
      <c r="O284" s="132"/>
      <c r="P284" s="132"/>
      <c r="Q284" s="24"/>
      <c r="R284" s="24">
        <v>194800</v>
      </c>
      <c r="S284" s="24">
        <v>194800</v>
      </c>
      <c r="T284" s="24"/>
      <c r="U284" s="110"/>
      <c r="V284" s="24"/>
      <c r="W284" s="24"/>
    </row>
    <row r="285" s="1" customFormat="1" ht="22.5" customHeight="1" spans="1:23">
      <c r="A285" s="129" t="s">
        <v>592</v>
      </c>
      <c r="B285" s="129" t="s">
        <v>626</v>
      </c>
      <c r="C285" s="22" t="s">
        <v>625</v>
      </c>
      <c r="D285" s="129" t="s">
        <v>82</v>
      </c>
      <c r="E285" s="129" t="s">
        <v>122</v>
      </c>
      <c r="F285" s="129" t="s">
        <v>219</v>
      </c>
      <c r="G285" s="129" t="s">
        <v>379</v>
      </c>
      <c r="H285" s="129" t="s">
        <v>380</v>
      </c>
      <c r="I285" s="24">
        <v>625200</v>
      </c>
      <c r="J285" s="24"/>
      <c r="K285" s="24"/>
      <c r="L285" s="24"/>
      <c r="M285" s="24"/>
      <c r="N285" s="132"/>
      <c r="O285" s="132"/>
      <c r="P285" s="132"/>
      <c r="Q285" s="24"/>
      <c r="R285" s="24">
        <v>625200</v>
      </c>
      <c r="S285" s="24">
        <v>625200</v>
      </c>
      <c r="T285" s="24"/>
      <c r="U285" s="110"/>
      <c r="V285" s="24"/>
      <c r="W285" s="24"/>
    </row>
    <row r="286" s="1" customFormat="1" ht="22.5" customHeight="1" spans="1:23">
      <c r="A286" s="129" t="s">
        <v>592</v>
      </c>
      <c r="B286" s="129" t="s">
        <v>626</v>
      </c>
      <c r="C286" s="22" t="s">
        <v>625</v>
      </c>
      <c r="D286" s="129" t="s">
        <v>82</v>
      </c>
      <c r="E286" s="129" t="s">
        <v>122</v>
      </c>
      <c r="F286" s="129" t="s">
        <v>219</v>
      </c>
      <c r="G286" s="129" t="s">
        <v>339</v>
      </c>
      <c r="H286" s="129" t="s">
        <v>340</v>
      </c>
      <c r="I286" s="24">
        <v>190669.73</v>
      </c>
      <c r="J286" s="24"/>
      <c r="K286" s="24"/>
      <c r="L286" s="24"/>
      <c r="M286" s="24"/>
      <c r="N286" s="132"/>
      <c r="O286" s="132"/>
      <c r="P286" s="132"/>
      <c r="Q286" s="24"/>
      <c r="R286" s="24">
        <v>190669.73</v>
      </c>
      <c r="S286" s="24">
        <v>190669.73</v>
      </c>
      <c r="T286" s="24"/>
      <c r="U286" s="110"/>
      <c r="V286" s="24"/>
      <c r="W286" s="24"/>
    </row>
    <row r="287" s="1" customFormat="1" ht="22.5" customHeight="1" spans="1:23">
      <c r="A287" s="128" t="s">
        <v>627</v>
      </c>
      <c r="B287" s="25"/>
      <c r="C287" s="25"/>
      <c r="D287" s="25"/>
      <c r="E287" s="25"/>
      <c r="F287" s="25"/>
      <c r="G287" s="25"/>
      <c r="H287" s="25"/>
      <c r="I287" s="24">
        <v>78748.13</v>
      </c>
      <c r="J287" s="24"/>
      <c r="K287" s="24"/>
      <c r="L287" s="24"/>
      <c r="M287" s="24"/>
      <c r="N287" s="132">
        <v>78748.13</v>
      </c>
      <c r="O287" s="132"/>
      <c r="P287" s="132"/>
      <c r="Q287" s="24"/>
      <c r="R287" s="24"/>
      <c r="S287" s="24"/>
      <c r="T287" s="24"/>
      <c r="U287" s="110"/>
      <c r="V287" s="24"/>
      <c r="W287" s="24"/>
    </row>
    <row r="288" s="1" customFormat="1" ht="22.5" customHeight="1" spans="1:23">
      <c r="A288" s="129" t="s">
        <v>476</v>
      </c>
      <c r="B288" s="129" t="s">
        <v>628</v>
      </c>
      <c r="C288" s="22" t="s">
        <v>627</v>
      </c>
      <c r="D288" s="129" t="s">
        <v>82</v>
      </c>
      <c r="E288" s="129" t="s">
        <v>122</v>
      </c>
      <c r="F288" s="129" t="s">
        <v>219</v>
      </c>
      <c r="G288" s="129" t="s">
        <v>417</v>
      </c>
      <c r="H288" s="129" t="s">
        <v>418</v>
      </c>
      <c r="I288" s="24">
        <v>78748.13</v>
      </c>
      <c r="J288" s="24"/>
      <c r="K288" s="24"/>
      <c r="L288" s="24"/>
      <c r="M288" s="24"/>
      <c r="N288" s="132">
        <v>78748.13</v>
      </c>
      <c r="O288" s="132"/>
      <c r="P288" s="132"/>
      <c r="Q288" s="24"/>
      <c r="R288" s="24"/>
      <c r="S288" s="24"/>
      <c r="T288" s="24"/>
      <c r="U288" s="110"/>
      <c r="V288" s="24"/>
      <c r="W288" s="24"/>
    </row>
    <row r="289" s="1" customFormat="1" ht="22.5" customHeight="1" spans="1:23">
      <c r="A289" s="128" t="s">
        <v>629</v>
      </c>
      <c r="B289" s="25"/>
      <c r="C289" s="25"/>
      <c r="D289" s="25"/>
      <c r="E289" s="25"/>
      <c r="F289" s="25"/>
      <c r="G289" s="25"/>
      <c r="H289" s="25"/>
      <c r="I289" s="24">
        <v>7345849.4</v>
      </c>
      <c r="J289" s="24"/>
      <c r="K289" s="24"/>
      <c r="L289" s="24"/>
      <c r="M289" s="24"/>
      <c r="N289" s="132"/>
      <c r="O289" s="132"/>
      <c r="P289" s="132"/>
      <c r="Q289" s="24"/>
      <c r="R289" s="24">
        <v>7345849.4</v>
      </c>
      <c r="S289" s="24">
        <v>4295849.4</v>
      </c>
      <c r="T289" s="24"/>
      <c r="U289" s="110"/>
      <c r="V289" s="24"/>
      <c r="W289" s="24">
        <v>3050000</v>
      </c>
    </row>
    <row r="290" s="1" customFormat="1" ht="22.5" customHeight="1" spans="1:23">
      <c r="A290" s="129" t="s">
        <v>592</v>
      </c>
      <c r="B290" s="129" t="s">
        <v>630</v>
      </c>
      <c r="C290" s="22" t="s">
        <v>629</v>
      </c>
      <c r="D290" s="129" t="s">
        <v>82</v>
      </c>
      <c r="E290" s="129" t="s">
        <v>122</v>
      </c>
      <c r="F290" s="129" t="s">
        <v>219</v>
      </c>
      <c r="G290" s="129" t="s">
        <v>400</v>
      </c>
      <c r="H290" s="129" t="s">
        <v>401</v>
      </c>
      <c r="I290" s="24">
        <v>4295849.4</v>
      </c>
      <c r="J290" s="24"/>
      <c r="K290" s="24"/>
      <c r="L290" s="24"/>
      <c r="M290" s="24"/>
      <c r="N290" s="132"/>
      <c r="O290" s="132"/>
      <c r="P290" s="132"/>
      <c r="Q290" s="24"/>
      <c r="R290" s="24">
        <v>4295849.4</v>
      </c>
      <c r="S290" s="24">
        <v>4295849.4</v>
      </c>
      <c r="T290" s="24"/>
      <c r="U290" s="110"/>
      <c r="V290" s="24"/>
      <c r="W290" s="24"/>
    </row>
    <row r="291" s="1" customFormat="1" ht="22.5" customHeight="1" spans="1:23">
      <c r="A291" s="129" t="s">
        <v>592</v>
      </c>
      <c r="B291" s="129" t="s">
        <v>630</v>
      </c>
      <c r="C291" s="22" t="s">
        <v>629</v>
      </c>
      <c r="D291" s="129" t="s">
        <v>82</v>
      </c>
      <c r="E291" s="129" t="s">
        <v>122</v>
      </c>
      <c r="F291" s="129" t="s">
        <v>219</v>
      </c>
      <c r="G291" s="129" t="s">
        <v>400</v>
      </c>
      <c r="H291" s="129" t="s">
        <v>401</v>
      </c>
      <c r="I291" s="24">
        <v>3050000</v>
      </c>
      <c r="J291" s="24"/>
      <c r="K291" s="24"/>
      <c r="L291" s="24"/>
      <c r="M291" s="24"/>
      <c r="N291" s="132"/>
      <c r="O291" s="132"/>
      <c r="P291" s="132"/>
      <c r="Q291" s="24"/>
      <c r="R291" s="24">
        <v>3050000</v>
      </c>
      <c r="S291" s="24"/>
      <c r="T291" s="24"/>
      <c r="U291" s="110"/>
      <c r="V291" s="24"/>
      <c r="W291" s="24">
        <v>3050000</v>
      </c>
    </row>
    <row r="292" s="1" customFormat="1" ht="22.5" customHeight="1" spans="1:23">
      <c r="A292" s="128" t="s">
        <v>631</v>
      </c>
      <c r="B292" s="25"/>
      <c r="C292" s="25"/>
      <c r="D292" s="25"/>
      <c r="E292" s="25"/>
      <c r="F292" s="25"/>
      <c r="G292" s="25"/>
      <c r="H292" s="25"/>
      <c r="I292" s="24">
        <v>104177</v>
      </c>
      <c r="J292" s="24"/>
      <c r="K292" s="24"/>
      <c r="L292" s="24"/>
      <c r="M292" s="24"/>
      <c r="N292" s="132">
        <v>104177</v>
      </c>
      <c r="O292" s="132"/>
      <c r="P292" s="132"/>
      <c r="Q292" s="24"/>
      <c r="R292" s="24"/>
      <c r="S292" s="24"/>
      <c r="T292" s="24"/>
      <c r="U292" s="110"/>
      <c r="V292" s="24"/>
      <c r="W292" s="24"/>
    </row>
    <row r="293" s="1" customFormat="1" ht="22.5" customHeight="1" spans="1:23">
      <c r="A293" s="129" t="s">
        <v>471</v>
      </c>
      <c r="B293" s="129" t="s">
        <v>632</v>
      </c>
      <c r="C293" s="22" t="s">
        <v>631</v>
      </c>
      <c r="D293" s="129" t="s">
        <v>82</v>
      </c>
      <c r="E293" s="129" t="s">
        <v>122</v>
      </c>
      <c r="F293" s="129" t="s">
        <v>219</v>
      </c>
      <c r="G293" s="129" t="s">
        <v>400</v>
      </c>
      <c r="H293" s="129" t="s">
        <v>401</v>
      </c>
      <c r="I293" s="24">
        <v>4177</v>
      </c>
      <c r="J293" s="24"/>
      <c r="K293" s="24"/>
      <c r="L293" s="24"/>
      <c r="M293" s="24"/>
      <c r="N293" s="132">
        <v>4177</v>
      </c>
      <c r="O293" s="132"/>
      <c r="P293" s="132"/>
      <c r="Q293" s="24"/>
      <c r="R293" s="24"/>
      <c r="S293" s="24"/>
      <c r="T293" s="24"/>
      <c r="U293" s="110"/>
      <c r="V293" s="24"/>
      <c r="W293" s="24"/>
    </row>
    <row r="294" s="1" customFormat="1" ht="22.5" customHeight="1" spans="1:23">
      <c r="A294" s="129" t="s">
        <v>471</v>
      </c>
      <c r="B294" s="129" t="s">
        <v>632</v>
      </c>
      <c r="C294" s="22" t="s">
        <v>631</v>
      </c>
      <c r="D294" s="129" t="s">
        <v>82</v>
      </c>
      <c r="E294" s="129" t="s">
        <v>122</v>
      </c>
      <c r="F294" s="129" t="s">
        <v>219</v>
      </c>
      <c r="G294" s="129" t="s">
        <v>339</v>
      </c>
      <c r="H294" s="129" t="s">
        <v>340</v>
      </c>
      <c r="I294" s="24">
        <v>100000</v>
      </c>
      <c r="J294" s="24"/>
      <c r="K294" s="24"/>
      <c r="L294" s="24"/>
      <c r="M294" s="24"/>
      <c r="N294" s="132">
        <v>100000</v>
      </c>
      <c r="O294" s="132"/>
      <c r="P294" s="132"/>
      <c r="Q294" s="24"/>
      <c r="R294" s="24"/>
      <c r="S294" s="24"/>
      <c r="T294" s="24"/>
      <c r="U294" s="110"/>
      <c r="V294" s="24"/>
      <c r="W294" s="24"/>
    </row>
    <row r="295" s="1" customFormat="1" ht="22.5" customHeight="1" spans="1:23">
      <c r="A295" s="128" t="s">
        <v>633</v>
      </c>
      <c r="B295" s="25"/>
      <c r="C295" s="25"/>
      <c r="D295" s="25"/>
      <c r="E295" s="25"/>
      <c r="F295" s="25"/>
      <c r="G295" s="25"/>
      <c r="H295" s="25"/>
      <c r="I295" s="24">
        <v>82590.08</v>
      </c>
      <c r="J295" s="24"/>
      <c r="K295" s="24"/>
      <c r="L295" s="24"/>
      <c r="M295" s="24"/>
      <c r="N295" s="132">
        <v>82590.08</v>
      </c>
      <c r="O295" s="132"/>
      <c r="P295" s="132"/>
      <c r="Q295" s="24"/>
      <c r="R295" s="24"/>
      <c r="S295" s="24"/>
      <c r="T295" s="24"/>
      <c r="U295" s="110"/>
      <c r="V295" s="24"/>
      <c r="W295" s="24"/>
    </row>
    <row r="296" s="1" customFormat="1" ht="22.5" customHeight="1" spans="1:23">
      <c r="A296" s="129" t="s">
        <v>471</v>
      </c>
      <c r="B296" s="129" t="s">
        <v>634</v>
      </c>
      <c r="C296" s="22" t="s">
        <v>633</v>
      </c>
      <c r="D296" s="129" t="s">
        <v>84</v>
      </c>
      <c r="E296" s="129" t="s">
        <v>121</v>
      </c>
      <c r="F296" s="129" t="s">
        <v>218</v>
      </c>
      <c r="G296" s="129" t="s">
        <v>313</v>
      </c>
      <c r="H296" s="129" t="s">
        <v>314</v>
      </c>
      <c r="I296" s="24">
        <v>40241.55</v>
      </c>
      <c r="J296" s="24"/>
      <c r="K296" s="24"/>
      <c r="L296" s="24"/>
      <c r="M296" s="24"/>
      <c r="N296" s="132">
        <v>40241.55</v>
      </c>
      <c r="O296" s="132"/>
      <c r="P296" s="132"/>
      <c r="Q296" s="24"/>
      <c r="R296" s="24"/>
      <c r="S296" s="24"/>
      <c r="T296" s="24"/>
      <c r="U296" s="110"/>
      <c r="V296" s="24"/>
      <c r="W296" s="24"/>
    </row>
    <row r="297" s="1" customFormat="1" ht="22.5" customHeight="1" spans="1:23">
      <c r="A297" s="129" t="s">
        <v>471</v>
      </c>
      <c r="B297" s="129" t="s">
        <v>634</v>
      </c>
      <c r="C297" s="22" t="s">
        <v>633</v>
      </c>
      <c r="D297" s="129" t="s">
        <v>84</v>
      </c>
      <c r="E297" s="129" t="s">
        <v>121</v>
      </c>
      <c r="F297" s="129" t="s">
        <v>218</v>
      </c>
      <c r="G297" s="129" t="s">
        <v>315</v>
      </c>
      <c r="H297" s="129" t="s">
        <v>316</v>
      </c>
      <c r="I297" s="24">
        <v>18177.58</v>
      </c>
      <c r="J297" s="24"/>
      <c r="K297" s="24"/>
      <c r="L297" s="24"/>
      <c r="M297" s="24"/>
      <c r="N297" s="132">
        <v>18177.58</v>
      </c>
      <c r="O297" s="132"/>
      <c r="P297" s="132"/>
      <c r="Q297" s="24"/>
      <c r="R297" s="24"/>
      <c r="S297" s="24"/>
      <c r="T297" s="24"/>
      <c r="U297" s="110"/>
      <c r="V297" s="24"/>
      <c r="W297" s="24"/>
    </row>
    <row r="298" s="1" customFormat="1" ht="22.5" customHeight="1" spans="1:23">
      <c r="A298" s="129" t="s">
        <v>471</v>
      </c>
      <c r="B298" s="129" t="s">
        <v>634</v>
      </c>
      <c r="C298" s="22" t="s">
        <v>633</v>
      </c>
      <c r="D298" s="129" t="s">
        <v>84</v>
      </c>
      <c r="E298" s="129" t="s">
        <v>121</v>
      </c>
      <c r="F298" s="129" t="s">
        <v>218</v>
      </c>
      <c r="G298" s="129" t="s">
        <v>417</v>
      </c>
      <c r="H298" s="129" t="s">
        <v>418</v>
      </c>
      <c r="I298" s="24">
        <v>23550</v>
      </c>
      <c r="J298" s="24"/>
      <c r="K298" s="24"/>
      <c r="L298" s="24"/>
      <c r="M298" s="24"/>
      <c r="N298" s="132">
        <v>23550</v>
      </c>
      <c r="O298" s="132"/>
      <c r="P298" s="132"/>
      <c r="Q298" s="24"/>
      <c r="R298" s="24"/>
      <c r="S298" s="24"/>
      <c r="T298" s="24"/>
      <c r="U298" s="110"/>
      <c r="V298" s="24"/>
      <c r="W298" s="24"/>
    </row>
    <row r="299" s="1" customFormat="1" ht="22.5" customHeight="1" spans="1:23">
      <c r="A299" s="129" t="s">
        <v>471</v>
      </c>
      <c r="B299" s="129" t="s">
        <v>634</v>
      </c>
      <c r="C299" s="22" t="s">
        <v>633</v>
      </c>
      <c r="D299" s="129" t="s">
        <v>84</v>
      </c>
      <c r="E299" s="129" t="s">
        <v>121</v>
      </c>
      <c r="F299" s="129" t="s">
        <v>218</v>
      </c>
      <c r="G299" s="129" t="s">
        <v>400</v>
      </c>
      <c r="H299" s="129" t="s">
        <v>401</v>
      </c>
      <c r="I299" s="24">
        <v>620.95</v>
      </c>
      <c r="J299" s="24"/>
      <c r="K299" s="24"/>
      <c r="L299" s="24"/>
      <c r="M299" s="24"/>
      <c r="N299" s="132">
        <v>620.95</v>
      </c>
      <c r="O299" s="132"/>
      <c r="P299" s="132"/>
      <c r="Q299" s="24"/>
      <c r="R299" s="24"/>
      <c r="S299" s="24"/>
      <c r="T299" s="24"/>
      <c r="U299" s="110"/>
      <c r="V299" s="24"/>
      <c r="W299" s="24"/>
    </row>
    <row r="300" s="1" customFormat="1" ht="22.5" customHeight="1" spans="1:23">
      <c r="A300" s="128" t="s">
        <v>635</v>
      </c>
      <c r="B300" s="25"/>
      <c r="C300" s="25"/>
      <c r="D300" s="25"/>
      <c r="E300" s="25"/>
      <c r="F300" s="25"/>
      <c r="G300" s="25"/>
      <c r="H300" s="25"/>
      <c r="I300" s="24">
        <v>1960000</v>
      </c>
      <c r="J300" s="24"/>
      <c r="K300" s="24"/>
      <c r="L300" s="24"/>
      <c r="M300" s="24"/>
      <c r="N300" s="132">
        <v>1960000</v>
      </c>
      <c r="O300" s="132"/>
      <c r="P300" s="132"/>
      <c r="Q300" s="24"/>
      <c r="R300" s="24"/>
      <c r="S300" s="24"/>
      <c r="T300" s="24"/>
      <c r="U300" s="110"/>
      <c r="V300" s="24"/>
      <c r="W300" s="24"/>
    </row>
    <row r="301" s="1" customFormat="1" ht="22.5" customHeight="1" spans="1:23">
      <c r="A301" s="129" t="s">
        <v>471</v>
      </c>
      <c r="B301" s="129" t="s">
        <v>636</v>
      </c>
      <c r="C301" s="22" t="s">
        <v>635</v>
      </c>
      <c r="D301" s="129" t="s">
        <v>84</v>
      </c>
      <c r="E301" s="129" t="s">
        <v>121</v>
      </c>
      <c r="F301" s="129" t="s">
        <v>218</v>
      </c>
      <c r="G301" s="129" t="s">
        <v>615</v>
      </c>
      <c r="H301" s="129" t="s">
        <v>616</v>
      </c>
      <c r="I301" s="24">
        <v>1960000</v>
      </c>
      <c r="J301" s="24"/>
      <c r="K301" s="24"/>
      <c r="L301" s="24"/>
      <c r="M301" s="24"/>
      <c r="N301" s="132">
        <v>1960000</v>
      </c>
      <c r="O301" s="132"/>
      <c r="P301" s="132"/>
      <c r="Q301" s="24"/>
      <c r="R301" s="24"/>
      <c r="S301" s="24"/>
      <c r="T301" s="24"/>
      <c r="U301" s="110"/>
      <c r="V301" s="24"/>
      <c r="W301" s="24"/>
    </row>
    <row r="302" s="1" customFormat="1" ht="22.5" customHeight="1" spans="1:23">
      <c r="A302" s="128" t="s">
        <v>637</v>
      </c>
      <c r="B302" s="25"/>
      <c r="C302" s="25"/>
      <c r="D302" s="25"/>
      <c r="E302" s="25"/>
      <c r="F302" s="25"/>
      <c r="G302" s="25"/>
      <c r="H302" s="25"/>
      <c r="I302" s="24">
        <v>230000</v>
      </c>
      <c r="J302" s="24"/>
      <c r="K302" s="24"/>
      <c r="L302" s="24"/>
      <c r="M302" s="24"/>
      <c r="N302" s="132">
        <v>230000</v>
      </c>
      <c r="O302" s="132"/>
      <c r="P302" s="132"/>
      <c r="Q302" s="24"/>
      <c r="R302" s="24"/>
      <c r="S302" s="24"/>
      <c r="T302" s="24"/>
      <c r="U302" s="110"/>
      <c r="V302" s="24"/>
      <c r="W302" s="24"/>
    </row>
    <row r="303" s="1" customFormat="1" ht="22.5" customHeight="1" spans="1:23">
      <c r="A303" s="129" t="s">
        <v>471</v>
      </c>
      <c r="B303" s="129" t="s">
        <v>638</v>
      </c>
      <c r="C303" s="22" t="s">
        <v>637</v>
      </c>
      <c r="D303" s="129" t="s">
        <v>84</v>
      </c>
      <c r="E303" s="129" t="s">
        <v>121</v>
      </c>
      <c r="F303" s="129" t="s">
        <v>218</v>
      </c>
      <c r="G303" s="129" t="s">
        <v>313</v>
      </c>
      <c r="H303" s="129" t="s">
        <v>314</v>
      </c>
      <c r="I303" s="24">
        <v>81600</v>
      </c>
      <c r="J303" s="24"/>
      <c r="K303" s="24"/>
      <c r="L303" s="24"/>
      <c r="M303" s="24"/>
      <c r="N303" s="132">
        <v>81600</v>
      </c>
      <c r="O303" s="132"/>
      <c r="P303" s="132"/>
      <c r="Q303" s="24"/>
      <c r="R303" s="24"/>
      <c r="S303" s="24"/>
      <c r="T303" s="24"/>
      <c r="U303" s="110"/>
      <c r="V303" s="24"/>
      <c r="W303" s="24"/>
    </row>
    <row r="304" s="1" customFormat="1" ht="22.5" customHeight="1" spans="1:23">
      <c r="A304" s="129" t="s">
        <v>471</v>
      </c>
      <c r="B304" s="129" t="s">
        <v>638</v>
      </c>
      <c r="C304" s="22" t="s">
        <v>637</v>
      </c>
      <c r="D304" s="129" t="s">
        <v>84</v>
      </c>
      <c r="E304" s="129" t="s">
        <v>121</v>
      </c>
      <c r="F304" s="129" t="s">
        <v>218</v>
      </c>
      <c r="G304" s="129" t="s">
        <v>315</v>
      </c>
      <c r="H304" s="129" t="s">
        <v>316</v>
      </c>
      <c r="I304" s="24">
        <v>19700</v>
      </c>
      <c r="J304" s="24"/>
      <c r="K304" s="24"/>
      <c r="L304" s="24"/>
      <c r="M304" s="24"/>
      <c r="N304" s="132">
        <v>19700</v>
      </c>
      <c r="O304" s="132"/>
      <c r="P304" s="132"/>
      <c r="Q304" s="24"/>
      <c r="R304" s="24"/>
      <c r="S304" s="24"/>
      <c r="T304" s="24"/>
      <c r="U304" s="110"/>
      <c r="V304" s="24"/>
      <c r="W304" s="24"/>
    </row>
    <row r="305" s="1" customFormat="1" ht="22.5" customHeight="1" spans="1:23">
      <c r="A305" s="129" t="s">
        <v>471</v>
      </c>
      <c r="B305" s="129" t="s">
        <v>638</v>
      </c>
      <c r="C305" s="22" t="s">
        <v>637</v>
      </c>
      <c r="D305" s="129" t="s">
        <v>84</v>
      </c>
      <c r="E305" s="129" t="s">
        <v>121</v>
      </c>
      <c r="F305" s="129" t="s">
        <v>218</v>
      </c>
      <c r="G305" s="129" t="s">
        <v>501</v>
      </c>
      <c r="H305" s="129" t="s">
        <v>502</v>
      </c>
      <c r="I305" s="24">
        <v>8000</v>
      </c>
      <c r="J305" s="24"/>
      <c r="K305" s="24"/>
      <c r="L305" s="24"/>
      <c r="M305" s="24"/>
      <c r="N305" s="132">
        <v>8000</v>
      </c>
      <c r="O305" s="132"/>
      <c r="P305" s="132"/>
      <c r="Q305" s="24"/>
      <c r="R305" s="24"/>
      <c r="S305" s="24"/>
      <c r="T305" s="24"/>
      <c r="U305" s="110"/>
      <c r="V305" s="24"/>
      <c r="W305" s="24"/>
    </row>
    <row r="306" s="1" customFormat="1" ht="22.5" customHeight="1" spans="1:23">
      <c r="A306" s="129" t="s">
        <v>471</v>
      </c>
      <c r="B306" s="129" t="s">
        <v>638</v>
      </c>
      <c r="C306" s="22" t="s">
        <v>637</v>
      </c>
      <c r="D306" s="129" t="s">
        <v>84</v>
      </c>
      <c r="E306" s="129" t="s">
        <v>121</v>
      </c>
      <c r="F306" s="129" t="s">
        <v>218</v>
      </c>
      <c r="G306" s="129" t="s">
        <v>417</v>
      </c>
      <c r="H306" s="129" t="s">
        <v>418</v>
      </c>
      <c r="I306" s="24">
        <v>52200</v>
      </c>
      <c r="J306" s="24"/>
      <c r="K306" s="24"/>
      <c r="L306" s="24"/>
      <c r="M306" s="24"/>
      <c r="N306" s="132">
        <v>52200</v>
      </c>
      <c r="O306" s="132"/>
      <c r="P306" s="132"/>
      <c r="Q306" s="24"/>
      <c r="R306" s="24"/>
      <c r="S306" s="24"/>
      <c r="T306" s="24"/>
      <c r="U306" s="110"/>
      <c r="V306" s="24"/>
      <c r="W306" s="24"/>
    </row>
    <row r="307" s="1" customFormat="1" ht="22.5" customHeight="1" spans="1:23">
      <c r="A307" s="129" t="s">
        <v>471</v>
      </c>
      <c r="B307" s="129" t="s">
        <v>638</v>
      </c>
      <c r="C307" s="22" t="s">
        <v>637</v>
      </c>
      <c r="D307" s="129" t="s">
        <v>84</v>
      </c>
      <c r="E307" s="129" t="s">
        <v>121</v>
      </c>
      <c r="F307" s="129" t="s">
        <v>218</v>
      </c>
      <c r="G307" s="129" t="s">
        <v>377</v>
      </c>
      <c r="H307" s="129" t="s">
        <v>378</v>
      </c>
      <c r="I307" s="24">
        <v>68500</v>
      </c>
      <c r="J307" s="24"/>
      <c r="K307" s="24"/>
      <c r="L307" s="24"/>
      <c r="M307" s="24"/>
      <c r="N307" s="132">
        <v>68500</v>
      </c>
      <c r="O307" s="132"/>
      <c r="P307" s="132"/>
      <c r="Q307" s="24"/>
      <c r="R307" s="24"/>
      <c r="S307" s="24"/>
      <c r="T307" s="24"/>
      <c r="U307" s="110"/>
      <c r="V307" s="24"/>
      <c r="W307" s="24"/>
    </row>
    <row r="308" s="1" customFormat="1" ht="22.5" customHeight="1" spans="1:23">
      <c r="A308" s="128" t="s">
        <v>639</v>
      </c>
      <c r="B308" s="25"/>
      <c r="C308" s="25"/>
      <c r="D308" s="25"/>
      <c r="E308" s="25"/>
      <c r="F308" s="25"/>
      <c r="G308" s="25"/>
      <c r="H308" s="25"/>
      <c r="I308" s="24">
        <v>298372.8</v>
      </c>
      <c r="J308" s="24"/>
      <c r="K308" s="24"/>
      <c r="L308" s="24"/>
      <c r="M308" s="24"/>
      <c r="N308" s="132">
        <v>298372.8</v>
      </c>
      <c r="O308" s="132"/>
      <c r="P308" s="132"/>
      <c r="Q308" s="24"/>
      <c r="R308" s="24"/>
      <c r="S308" s="24"/>
      <c r="T308" s="24"/>
      <c r="U308" s="110"/>
      <c r="V308" s="24"/>
      <c r="W308" s="24"/>
    </row>
    <row r="309" s="1" customFormat="1" ht="22.5" customHeight="1" spans="1:23">
      <c r="A309" s="129" t="s">
        <v>471</v>
      </c>
      <c r="B309" s="129" t="s">
        <v>640</v>
      </c>
      <c r="C309" s="22" t="s">
        <v>639</v>
      </c>
      <c r="D309" s="129" t="s">
        <v>84</v>
      </c>
      <c r="E309" s="129" t="s">
        <v>121</v>
      </c>
      <c r="F309" s="129" t="s">
        <v>218</v>
      </c>
      <c r="G309" s="129" t="s">
        <v>343</v>
      </c>
      <c r="H309" s="129" t="s">
        <v>344</v>
      </c>
      <c r="I309" s="24">
        <v>298372.8</v>
      </c>
      <c r="J309" s="24"/>
      <c r="K309" s="24"/>
      <c r="L309" s="24"/>
      <c r="M309" s="24"/>
      <c r="N309" s="132">
        <v>298372.8</v>
      </c>
      <c r="O309" s="132"/>
      <c r="P309" s="132"/>
      <c r="Q309" s="24"/>
      <c r="R309" s="24"/>
      <c r="S309" s="24"/>
      <c r="T309" s="24"/>
      <c r="U309" s="110"/>
      <c r="V309" s="24"/>
      <c r="W309" s="24"/>
    </row>
    <row r="310" s="1" customFormat="1" ht="22.5" customHeight="1" spans="1:23">
      <c r="A310" s="128" t="s">
        <v>641</v>
      </c>
      <c r="B310" s="25"/>
      <c r="C310" s="25"/>
      <c r="D310" s="25"/>
      <c r="E310" s="25"/>
      <c r="F310" s="25"/>
      <c r="G310" s="25"/>
      <c r="H310" s="25"/>
      <c r="I310" s="24">
        <v>744517.82</v>
      </c>
      <c r="J310" s="24"/>
      <c r="K310" s="24"/>
      <c r="L310" s="24"/>
      <c r="M310" s="24"/>
      <c r="N310" s="132">
        <v>744517.82</v>
      </c>
      <c r="O310" s="132"/>
      <c r="P310" s="132"/>
      <c r="Q310" s="24"/>
      <c r="R310" s="24"/>
      <c r="S310" s="24"/>
      <c r="T310" s="24"/>
      <c r="U310" s="110"/>
      <c r="V310" s="24"/>
      <c r="W310" s="24"/>
    </row>
    <row r="311" s="1" customFormat="1" ht="22.5" customHeight="1" spans="1:23">
      <c r="A311" s="129" t="s">
        <v>471</v>
      </c>
      <c r="B311" s="129" t="s">
        <v>642</v>
      </c>
      <c r="C311" s="22" t="s">
        <v>641</v>
      </c>
      <c r="D311" s="129" t="s">
        <v>84</v>
      </c>
      <c r="E311" s="129" t="s">
        <v>129</v>
      </c>
      <c r="F311" s="129" t="s">
        <v>228</v>
      </c>
      <c r="G311" s="129" t="s">
        <v>313</v>
      </c>
      <c r="H311" s="129" t="s">
        <v>314</v>
      </c>
      <c r="I311" s="24">
        <v>160000</v>
      </c>
      <c r="J311" s="24"/>
      <c r="K311" s="24"/>
      <c r="L311" s="24"/>
      <c r="M311" s="24"/>
      <c r="N311" s="132">
        <v>160000</v>
      </c>
      <c r="O311" s="132"/>
      <c r="P311" s="132"/>
      <c r="Q311" s="24"/>
      <c r="R311" s="24"/>
      <c r="S311" s="24"/>
      <c r="T311" s="24"/>
      <c r="U311" s="110"/>
      <c r="V311" s="24"/>
      <c r="W311" s="24"/>
    </row>
    <row r="312" s="1" customFormat="1" ht="22.5" customHeight="1" spans="1:23">
      <c r="A312" s="129" t="s">
        <v>471</v>
      </c>
      <c r="B312" s="129" t="s">
        <v>642</v>
      </c>
      <c r="C312" s="22" t="s">
        <v>641</v>
      </c>
      <c r="D312" s="129" t="s">
        <v>84</v>
      </c>
      <c r="E312" s="129" t="s">
        <v>129</v>
      </c>
      <c r="F312" s="129" t="s">
        <v>228</v>
      </c>
      <c r="G312" s="129" t="s">
        <v>315</v>
      </c>
      <c r="H312" s="129" t="s">
        <v>316</v>
      </c>
      <c r="I312" s="24">
        <v>50000</v>
      </c>
      <c r="J312" s="24"/>
      <c r="K312" s="24"/>
      <c r="L312" s="24"/>
      <c r="M312" s="24"/>
      <c r="N312" s="132">
        <v>50000</v>
      </c>
      <c r="O312" s="132"/>
      <c r="P312" s="132"/>
      <c r="Q312" s="24"/>
      <c r="R312" s="24"/>
      <c r="S312" s="24"/>
      <c r="T312" s="24"/>
      <c r="U312" s="110"/>
      <c r="V312" s="24"/>
      <c r="W312" s="24"/>
    </row>
    <row r="313" s="1" customFormat="1" ht="22.5" customHeight="1" spans="1:23">
      <c r="A313" s="129" t="s">
        <v>471</v>
      </c>
      <c r="B313" s="129" t="s">
        <v>642</v>
      </c>
      <c r="C313" s="22" t="s">
        <v>641</v>
      </c>
      <c r="D313" s="129" t="s">
        <v>84</v>
      </c>
      <c r="E313" s="129" t="s">
        <v>129</v>
      </c>
      <c r="F313" s="129" t="s">
        <v>228</v>
      </c>
      <c r="G313" s="129" t="s">
        <v>417</v>
      </c>
      <c r="H313" s="129" t="s">
        <v>418</v>
      </c>
      <c r="I313" s="24">
        <v>10000</v>
      </c>
      <c r="J313" s="24"/>
      <c r="K313" s="24"/>
      <c r="L313" s="24"/>
      <c r="M313" s="24"/>
      <c r="N313" s="132">
        <v>10000</v>
      </c>
      <c r="O313" s="132"/>
      <c r="P313" s="132"/>
      <c r="Q313" s="24"/>
      <c r="R313" s="24"/>
      <c r="S313" s="24"/>
      <c r="T313" s="24"/>
      <c r="U313" s="110"/>
      <c r="V313" s="24"/>
      <c r="W313" s="24"/>
    </row>
    <row r="314" s="1" customFormat="1" ht="22.5" customHeight="1" spans="1:23">
      <c r="A314" s="129" t="s">
        <v>471</v>
      </c>
      <c r="B314" s="129" t="s">
        <v>642</v>
      </c>
      <c r="C314" s="22" t="s">
        <v>641</v>
      </c>
      <c r="D314" s="129" t="s">
        <v>84</v>
      </c>
      <c r="E314" s="129" t="s">
        <v>129</v>
      </c>
      <c r="F314" s="129" t="s">
        <v>228</v>
      </c>
      <c r="G314" s="129" t="s">
        <v>400</v>
      </c>
      <c r="H314" s="129" t="s">
        <v>401</v>
      </c>
      <c r="I314" s="24">
        <v>291300</v>
      </c>
      <c r="J314" s="24"/>
      <c r="K314" s="24"/>
      <c r="L314" s="24"/>
      <c r="M314" s="24"/>
      <c r="N314" s="132">
        <v>291300</v>
      </c>
      <c r="O314" s="132"/>
      <c r="P314" s="132"/>
      <c r="Q314" s="24"/>
      <c r="R314" s="24"/>
      <c r="S314" s="24"/>
      <c r="T314" s="24"/>
      <c r="U314" s="110"/>
      <c r="V314" s="24"/>
      <c r="W314" s="24"/>
    </row>
    <row r="315" s="1" customFormat="1" ht="22.5" customHeight="1" spans="1:23">
      <c r="A315" s="129" t="s">
        <v>471</v>
      </c>
      <c r="B315" s="129" t="s">
        <v>642</v>
      </c>
      <c r="C315" s="22" t="s">
        <v>641</v>
      </c>
      <c r="D315" s="129" t="s">
        <v>84</v>
      </c>
      <c r="E315" s="129" t="s">
        <v>129</v>
      </c>
      <c r="F315" s="129" t="s">
        <v>228</v>
      </c>
      <c r="G315" s="129" t="s">
        <v>343</v>
      </c>
      <c r="H315" s="129" t="s">
        <v>344</v>
      </c>
      <c r="I315" s="24">
        <v>50000</v>
      </c>
      <c r="J315" s="24"/>
      <c r="K315" s="24"/>
      <c r="L315" s="24"/>
      <c r="M315" s="24"/>
      <c r="N315" s="132">
        <v>50000</v>
      </c>
      <c r="O315" s="132"/>
      <c r="P315" s="132"/>
      <c r="Q315" s="24"/>
      <c r="R315" s="24"/>
      <c r="S315" s="24"/>
      <c r="T315" s="24"/>
      <c r="U315" s="110"/>
      <c r="V315" s="24"/>
      <c r="W315" s="24"/>
    </row>
    <row r="316" s="1" customFormat="1" ht="22.5" customHeight="1" spans="1:23">
      <c r="A316" s="129" t="s">
        <v>471</v>
      </c>
      <c r="B316" s="129" t="s">
        <v>642</v>
      </c>
      <c r="C316" s="22" t="s">
        <v>641</v>
      </c>
      <c r="D316" s="129" t="s">
        <v>84</v>
      </c>
      <c r="E316" s="129" t="s">
        <v>129</v>
      </c>
      <c r="F316" s="129" t="s">
        <v>228</v>
      </c>
      <c r="G316" s="129" t="s">
        <v>541</v>
      </c>
      <c r="H316" s="129" t="s">
        <v>542</v>
      </c>
      <c r="I316" s="24">
        <v>183217.82</v>
      </c>
      <c r="J316" s="24"/>
      <c r="K316" s="24"/>
      <c r="L316" s="24"/>
      <c r="M316" s="24"/>
      <c r="N316" s="132">
        <v>183217.82</v>
      </c>
      <c r="O316" s="132"/>
      <c r="P316" s="132"/>
      <c r="Q316" s="24"/>
      <c r="R316" s="24"/>
      <c r="S316" s="24"/>
      <c r="T316" s="24"/>
      <c r="U316" s="110"/>
      <c r="V316" s="24"/>
      <c r="W316" s="24"/>
    </row>
    <row r="317" s="1" customFormat="1" ht="22.5" customHeight="1" spans="1:23">
      <c r="A317" s="128" t="s">
        <v>643</v>
      </c>
      <c r="B317" s="25"/>
      <c r="C317" s="25"/>
      <c r="D317" s="25"/>
      <c r="E317" s="25"/>
      <c r="F317" s="25"/>
      <c r="G317" s="25"/>
      <c r="H317" s="25"/>
      <c r="I317" s="24">
        <v>462468</v>
      </c>
      <c r="J317" s="24"/>
      <c r="K317" s="24"/>
      <c r="L317" s="24"/>
      <c r="M317" s="24"/>
      <c r="N317" s="132">
        <v>462468</v>
      </c>
      <c r="O317" s="132"/>
      <c r="P317" s="132"/>
      <c r="Q317" s="24"/>
      <c r="R317" s="24"/>
      <c r="S317" s="24"/>
      <c r="T317" s="24"/>
      <c r="U317" s="110"/>
      <c r="V317" s="24"/>
      <c r="W317" s="24"/>
    </row>
    <row r="318" s="1" customFormat="1" ht="22.5" customHeight="1" spans="1:23">
      <c r="A318" s="129" t="s">
        <v>476</v>
      </c>
      <c r="B318" s="129" t="s">
        <v>644</v>
      </c>
      <c r="C318" s="22" t="s">
        <v>643</v>
      </c>
      <c r="D318" s="129" t="s">
        <v>84</v>
      </c>
      <c r="E318" s="129" t="s">
        <v>143</v>
      </c>
      <c r="F318" s="129" t="s">
        <v>247</v>
      </c>
      <c r="G318" s="129" t="s">
        <v>417</v>
      </c>
      <c r="H318" s="129" t="s">
        <v>418</v>
      </c>
      <c r="I318" s="24">
        <v>6400</v>
      </c>
      <c r="J318" s="24"/>
      <c r="K318" s="24"/>
      <c r="L318" s="24"/>
      <c r="M318" s="24"/>
      <c r="N318" s="132">
        <v>6400</v>
      </c>
      <c r="O318" s="132"/>
      <c r="P318" s="132"/>
      <c r="Q318" s="24"/>
      <c r="R318" s="24"/>
      <c r="S318" s="24"/>
      <c r="T318" s="24"/>
      <c r="U318" s="110"/>
      <c r="V318" s="24"/>
      <c r="W318" s="24"/>
    </row>
    <row r="319" s="1" customFormat="1" ht="22.5" customHeight="1" spans="1:23">
      <c r="A319" s="129" t="s">
        <v>476</v>
      </c>
      <c r="B319" s="129" t="s">
        <v>644</v>
      </c>
      <c r="C319" s="22" t="s">
        <v>643</v>
      </c>
      <c r="D319" s="129" t="s">
        <v>84</v>
      </c>
      <c r="E319" s="129" t="s">
        <v>143</v>
      </c>
      <c r="F319" s="129" t="s">
        <v>247</v>
      </c>
      <c r="G319" s="129" t="s">
        <v>343</v>
      </c>
      <c r="H319" s="129" t="s">
        <v>344</v>
      </c>
      <c r="I319" s="24">
        <v>336848</v>
      </c>
      <c r="J319" s="24"/>
      <c r="K319" s="24"/>
      <c r="L319" s="24"/>
      <c r="M319" s="24"/>
      <c r="N319" s="132">
        <v>336848</v>
      </c>
      <c r="O319" s="132"/>
      <c r="P319" s="132"/>
      <c r="Q319" s="24"/>
      <c r="R319" s="24"/>
      <c r="S319" s="24"/>
      <c r="T319" s="24"/>
      <c r="U319" s="110"/>
      <c r="V319" s="24"/>
      <c r="W319" s="24"/>
    </row>
    <row r="320" s="1" customFormat="1" ht="22.5" customHeight="1" spans="1:23">
      <c r="A320" s="129" t="s">
        <v>476</v>
      </c>
      <c r="B320" s="129" t="s">
        <v>644</v>
      </c>
      <c r="C320" s="22" t="s">
        <v>643</v>
      </c>
      <c r="D320" s="129" t="s">
        <v>84</v>
      </c>
      <c r="E320" s="129" t="s">
        <v>143</v>
      </c>
      <c r="F320" s="129" t="s">
        <v>247</v>
      </c>
      <c r="G320" s="129" t="s">
        <v>406</v>
      </c>
      <c r="H320" s="129" t="s">
        <v>407</v>
      </c>
      <c r="I320" s="24">
        <v>119220</v>
      </c>
      <c r="J320" s="24"/>
      <c r="K320" s="24"/>
      <c r="L320" s="24"/>
      <c r="M320" s="24"/>
      <c r="N320" s="132">
        <v>119220</v>
      </c>
      <c r="O320" s="132"/>
      <c r="P320" s="132"/>
      <c r="Q320" s="24"/>
      <c r="R320" s="24"/>
      <c r="S320" s="24"/>
      <c r="T320" s="24"/>
      <c r="U320" s="110"/>
      <c r="V320" s="24"/>
      <c r="W320" s="24"/>
    </row>
    <row r="321" s="1" customFormat="1" ht="22.5" customHeight="1" spans="1:23">
      <c r="A321" s="128" t="s">
        <v>645</v>
      </c>
      <c r="B321" s="25"/>
      <c r="C321" s="25"/>
      <c r="D321" s="25"/>
      <c r="E321" s="25"/>
      <c r="F321" s="25"/>
      <c r="G321" s="25"/>
      <c r="H321" s="25"/>
      <c r="I321" s="24">
        <v>27930.3</v>
      </c>
      <c r="J321" s="24"/>
      <c r="K321" s="24"/>
      <c r="L321" s="24"/>
      <c r="M321" s="24"/>
      <c r="N321" s="132">
        <v>27930.3</v>
      </c>
      <c r="O321" s="132"/>
      <c r="P321" s="132"/>
      <c r="Q321" s="24"/>
      <c r="R321" s="24"/>
      <c r="S321" s="24"/>
      <c r="T321" s="24"/>
      <c r="U321" s="110"/>
      <c r="V321" s="24"/>
      <c r="W321" s="24"/>
    </row>
    <row r="322" s="1" customFormat="1" ht="22.5" customHeight="1" spans="1:23">
      <c r="A322" s="129" t="s">
        <v>471</v>
      </c>
      <c r="B322" s="129" t="s">
        <v>646</v>
      </c>
      <c r="C322" s="22" t="s">
        <v>645</v>
      </c>
      <c r="D322" s="129" t="s">
        <v>84</v>
      </c>
      <c r="E322" s="129" t="s">
        <v>121</v>
      </c>
      <c r="F322" s="129" t="s">
        <v>218</v>
      </c>
      <c r="G322" s="129" t="s">
        <v>313</v>
      </c>
      <c r="H322" s="129" t="s">
        <v>314</v>
      </c>
      <c r="I322" s="24">
        <v>25370.3</v>
      </c>
      <c r="J322" s="24"/>
      <c r="K322" s="24"/>
      <c r="L322" s="24"/>
      <c r="M322" s="24"/>
      <c r="N322" s="132">
        <v>25370.3</v>
      </c>
      <c r="O322" s="132"/>
      <c r="P322" s="132"/>
      <c r="Q322" s="24"/>
      <c r="R322" s="24"/>
      <c r="S322" s="24"/>
      <c r="T322" s="24"/>
      <c r="U322" s="110"/>
      <c r="V322" s="24"/>
      <c r="W322" s="24"/>
    </row>
    <row r="323" s="1" customFormat="1" ht="22.5" customHeight="1" spans="1:23">
      <c r="A323" s="129" t="s">
        <v>471</v>
      </c>
      <c r="B323" s="129" t="s">
        <v>646</v>
      </c>
      <c r="C323" s="22" t="s">
        <v>645</v>
      </c>
      <c r="D323" s="129" t="s">
        <v>84</v>
      </c>
      <c r="E323" s="129" t="s">
        <v>121</v>
      </c>
      <c r="F323" s="129" t="s">
        <v>218</v>
      </c>
      <c r="G323" s="129" t="s">
        <v>315</v>
      </c>
      <c r="H323" s="129" t="s">
        <v>316</v>
      </c>
      <c r="I323" s="24">
        <v>860</v>
      </c>
      <c r="J323" s="24"/>
      <c r="K323" s="24"/>
      <c r="L323" s="24"/>
      <c r="M323" s="24"/>
      <c r="N323" s="132">
        <v>860</v>
      </c>
      <c r="O323" s="132"/>
      <c r="P323" s="132"/>
      <c r="Q323" s="24"/>
      <c r="R323" s="24"/>
      <c r="S323" s="24"/>
      <c r="T323" s="24"/>
      <c r="U323" s="110"/>
      <c r="V323" s="24"/>
      <c r="W323" s="24"/>
    </row>
    <row r="324" s="1" customFormat="1" ht="22.5" customHeight="1" spans="1:23">
      <c r="A324" s="129" t="s">
        <v>471</v>
      </c>
      <c r="B324" s="129" t="s">
        <v>646</v>
      </c>
      <c r="C324" s="22" t="s">
        <v>645</v>
      </c>
      <c r="D324" s="129" t="s">
        <v>84</v>
      </c>
      <c r="E324" s="129" t="s">
        <v>121</v>
      </c>
      <c r="F324" s="129" t="s">
        <v>218</v>
      </c>
      <c r="G324" s="129" t="s">
        <v>417</v>
      </c>
      <c r="H324" s="129" t="s">
        <v>418</v>
      </c>
      <c r="I324" s="24">
        <v>1700</v>
      </c>
      <c r="J324" s="24"/>
      <c r="K324" s="24"/>
      <c r="L324" s="24"/>
      <c r="M324" s="24"/>
      <c r="N324" s="132">
        <v>1700</v>
      </c>
      <c r="O324" s="132"/>
      <c r="P324" s="132"/>
      <c r="Q324" s="24"/>
      <c r="R324" s="24"/>
      <c r="S324" s="24"/>
      <c r="T324" s="24"/>
      <c r="U324" s="110"/>
      <c r="V324" s="24"/>
      <c r="W324" s="24"/>
    </row>
    <row r="325" s="1" customFormat="1" ht="22.5" customHeight="1" spans="1:23">
      <c r="A325" s="128" t="s">
        <v>533</v>
      </c>
      <c r="B325" s="25"/>
      <c r="C325" s="25"/>
      <c r="D325" s="25"/>
      <c r="E325" s="25"/>
      <c r="F325" s="25"/>
      <c r="G325" s="25"/>
      <c r="H325" s="25"/>
      <c r="I325" s="24">
        <v>385049.22</v>
      </c>
      <c r="J325" s="24"/>
      <c r="K325" s="24"/>
      <c r="L325" s="24"/>
      <c r="M325" s="24"/>
      <c r="N325" s="132">
        <v>385049.22</v>
      </c>
      <c r="O325" s="132"/>
      <c r="P325" s="132"/>
      <c r="Q325" s="24"/>
      <c r="R325" s="24"/>
      <c r="S325" s="24"/>
      <c r="T325" s="24"/>
      <c r="U325" s="110"/>
      <c r="V325" s="24"/>
      <c r="W325" s="24"/>
    </row>
    <row r="326" s="1" customFormat="1" ht="22.5" customHeight="1" spans="1:23">
      <c r="A326" s="129" t="s">
        <v>476</v>
      </c>
      <c r="B326" s="129" t="s">
        <v>647</v>
      </c>
      <c r="C326" s="22" t="s">
        <v>533</v>
      </c>
      <c r="D326" s="129" t="s">
        <v>84</v>
      </c>
      <c r="E326" s="129" t="s">
        <v>129</v>
      </c>
      <c r="F326" s="129" t="s">
        <v>228</v>
      </c>
      <c r="G326" s="129" t="s">
        <v>313</v>
      </c>
      <c r="H326" s="129" t="s">
        <v>314</v>
      </c>
      <c r="I326" s="24">
        <v>102800</v>
      </c>
      <c r="J326" s="24"/>
      <c r="K326" s="24"/>
      <c r="L326" s="24"/>
      <c r="M326" s="24"/>
      <c r="N326" s="132">
        <v>102800</v>
      </c>
      <c r="O326" s="132"/>
      <c r="P326" s="132"/>
      <c r="Q326" s="24"/>
      <c r="R326" s="24"/>
      <c r="S326" s="24"/>
      <c r="T326" s="24"/>
      <c r="U326" s="110"/>
      <c r="V326" s="24"/>
      <c r="W326" s="24"/>
    </row>
    <row r="327" s="1" customFormat="1" ht="22.5" customHeight="1" spans="1:23">
      <c r="A327" s="129" t="s">
        <v>476</v>
      </c>
      <c r="B327" s="129" t="s">
        <v>647</v>
      </c>
      <c r="C327" s="22" t="s">
        <v>533</v>
      </c>
      <c r="D327" s="129" t="s">
        <v>84</v>
      </c>
      <c r="E327" s="129" t="s">
        <v>129</v>
      </c>
      <c r="F327" s="129" t="s">
        <v>228</v>
      </c>
      <c r="G327" s="129" t="s">
        <v>315</v>
      </c>
      <c r="H327" s="129" t="s">
        <v>316</v>
      </c>
      <c r="I327" s="24">
        <v>54570</v>
      </c>
      <c r="J327" s="24"/>
      <c r="K327" s="24"/>
      <c r="L327" s="24"/>
      <c r="M327" s="24"/>
      <c r="N327" s="132">
        <v>54570</v>
      </c>
      <c r="O327" s="132"/>
      <c r="P327" s="132"/>
      <c r="Q327" s="24"/>
      <c r="R327" s="24"/>
      <c r="S327" s="24"/>
      <c r="T327" s="24"/>
      <c r="U327" s="110"/>
      <c r="V327" s="24"/>
      <c r="W327" s="24"/>
    </row>
    <row r="328" s="1" customFormat="1" ht="22.5" customHeight="1" spans="1:23">
      <c r="A328" s="129" t="s">
        <v>476</v>
      </c>
      <c r="B328" s="129" t="s">
        <v>647</v>
      </c>
      <c r="C328" s="22" t="s">
        <v>533</v>
      </c>
      <c r="D328" s="129" t="s">
        <v>84</v>
      </c>
      <c r="E328" s="129" t="s">
        <v>129</v>
      </c>
      <c r="F328" s="129" t="s">
        <v>228</v>
      </c>
      <c r="G328" s="129" t="s">
        <v>417</v>
      </c>
      <c r="H328" s="129" t="s">
        <v>418</v>
      </c>
      <c r="I328" s="24">
        <v>5143.99</v>
      </c>
      <c r="J328" s="24"/>
      <c r="K328" s="24"/>
      <c r="L328" s="24"/>
      <c r="M328" s="24"/>
      <c r="N328" s="132">
        <v>5143.99</v>
      </c>
      <c r="O328" s="132"/>
      <c r="P328" s="132"/>
      <c r="Q328" s="24"/>
      <c r="R328" s="24"/>
      <c r="S328" s="24"/>
      <c r="T328" s="24"/>
      <c r="U328" s="110"/>
      <c r="V328" s="24"/>
      <c r="W328" s="24"/>
    </row>
    <row r="329" s="1" customFormat="1" ht="22.5" customHeight="1" spans="1:23">
      <c r="A329" s="129" t="s">
        <v>476</v>
      </c>
      <c r="B329" s="129" t="s">
        <v>647</v>
      </c>
      <c r="C329" s="22" t="s">
        <v>533</v>
      </c>
      <c r="D329" s="129" t="s">
        <v>84</v>
      </c>
      <c r="E329" s="129" t="s">
        <v>129</v>
      </c>
      <c r="F329" s="129" t="s">
        <v>228</v>
      </c>
      <c r="G329" s="129" t="s">
        <v>417</v>
      </c>
      <c r="H329" s="129" t="s">
        <v>418</v>
      </c>
      <c r="I329" s="24">
        <v>13856.01</v>
      </c>
      <c r="J329" s="24"/>
      <c r="K329" s="24"/>
      <c r="L329" s="24"/>
      <c r="M329" s="24"/>
      <c r="N329" s="132">
        <v>13856.01</v>
      </c>
      <c r="O329" s="132"/>
      <c r="P329" s="132"/>
      <c r="Q329" s="24"/>
      <c r="R329" s="24"/>
      <c r="S329" s="24"/>
      <c r="T329" s="24"/>
      <c r="U329" s="110"/>
      <c r="V329" s="24"/>
      <c r="W329" s="24"/>
    </row>
    <row r="330" s="1" customFormat="1" ht="22.5" customHeight="1" spans="1:23">
      <c r="A330" s="129" t="s">
        <v>476</v>
      </c>
      <c r="B330" s="129" t="s">
        <v>647</v>
      </c>
      <c r="C330" s="22" t="s">
        <v>533</v>
      </c>
      <c r="D330" s="129" t="s">
        <v>84</v>
      </c>
      <c r="E330" s="129" t="s">
        <v>129</v>
      </c>
      <c r="F330" s="129" t="s">
        <v>228</v>
      </c>
      <c r="G330" s="129" t="s">
        <v>400</v>
      </c>
      <c r="H330" s="129" t="s">
        <v>401</v>
      </c>
      <c r="I330" s="24">
        <v>134194.22</v>
      </c>
      <c r="J330" s="24"/>
      <c r="K330" s="24"/>
      <c r="L330" s="24"/>
      <c r="M330" s="24"/>
      <c r="N330" s="132">
        <v>134194.22</v>
      </c>
      <c r="O330" s="132"/>
      <c r="P330" s="132"/>
      <c r="Q330" s="24"/>
      <c r="R330" s="24"/>
      <c r="S330" s="24"/>
      <c r="T330" s="24"/>
      <c r="U330" s="110"/>
      <c r="V330" s="24"/>
      <c r="W330" s="24"/>
    </row>
    <row r="331" s="1" customFormat="1" ht="22.5" customHeight="1" spans="1:23">
      <c r="A331" s="129" t="s">
        <v>476</v>
      </c>
      <c r="B331" s="129" t="s">
        <v>647</v>
      </c>
      <c r="C331" s="22" t="s">
        <v>533</v>
      </c>
      <c r="D331" s="129" t="s">
        <v>84</v>
      </c>
      <c r="E331" s="129" t="s">
        <v>129</v>
      </c>
      <c r="F331" s="129" t="s">
        <v>228</v>
      </c>
      <c r="G331" s="129" t="s">
        <v>343</v>
      </c>
      <c r="H331" s="129" t="s">
        <v>344</v>
      </c>
      <c r="I331" s="24">
        <v>18325</v>
      </c>
      <c r="J331" s="24"/>
      <c r="K331" s="24"/>
      <c r="L331" s="24"/>
      <c r="M331" s="24"/>
      <c r="N331" s="132">
        <v>18325</v>
      </c>
      <c r="O331" s="132"/>
      <c r="P331" s="132"/>
      <c r="Q331" s="24"/>
      <c r="R331" s="24"/>
      <c r="S331" s="24"/>
      <c r="T331" s="24"/>
      <c r="U331" s="110"/>
      <c r="V331" s="24"/>
      <c r="W331" s="24"/>
    </row>
    <row r="332" s="1" customFormat="1" ht="22.5" customHeight="1" spans="1:23">
      <c r="A332" s="129" t="s">
        <v>476</v>
      </c>
      <c r="B332" s="129" t="s">
        <v>647</v>
      </c>
      <c r="C332" s="22" t="s">
        <v>533</v>
      </c>
      <c r="D332" s="129" t="s">
        <v>84</v>
      </c>
      <c r="E332" s="129" t="s">
        <v>129</v>
      </c>
      <c r="F332" s="129" t="s">
        <v>228</v>
      </c>
      <c r="G332" s="129" t="s">
        <v>541</v>
      </c>
      <c r="H332" s="129" t="s">
        <v>542</v>
      </c>
      <c r="I332" s="24">
        <v>56160</v>
      </c>
      <c r="J332" s="24"/>
      <c r="K332" s="24"/>
      <c r="L332" s="24"/>
      <c r="M332" s="24"/>
      <c r="N332" s="132">
        <v>56160</v>
      </c>
      <c r="O332" s="132"/>
      <c r="P332" s="132"/>
      <c r="Q332" s="24"/>
      <c r="R332" s="24"/>
      <c r="S332" s="24"/>
      <c r="T332" s="24"/>
      <c r="U332" s="110"/>
      <c r="V332" s="24"/>
      <c r="W332" s="24"/>
    </row>
    <row r="333" s="1" customFormat="1" ht="22.5" customHeight="1" spans="1:23">
      <c r="A333" s="128" t="s">
        <v>648</v>
      </c>
      <c r="B333" s="25"/>
      <c r="C333" s="25"/>
      <c r="D333" s="25"/>
      <c r="E333" s="25"/>
      <c r="F333" s="25"/>
      <c r="G333" s="25"/>
      <c r="H333" s="25"/>
      <c r="I333" s="24">
        <v>200000</v>
      </c>
      <c r="J333" s="24"/>
      <c r="K333" s="24"/>
      <c r="L333" s="24"/>
      <c r="M333" s="24"/>
      <c r="N333" s="132">
        <v>200000</v>
      </c>
      <c r="O333" s="132"/>
      <c r="P333" s="132"/>
      <c r="Q333" s="24"/>
      <c r="R333" s="24"/>
      <c r="S333" s="24"/>
      <c r="T333" s="24"/>
      <c r="U333" s="110"/>
      <c r="V333" s="24"/>
      <c r="W333" s="24"/>
    </row>
    <row r="334" s="1" customFormat="1" ht="22.5" customHeight="1" spans="1:23">
      <c r="A334" s="129" t="s">
        <v>471</v>
      </c>
      <c r="B334" s="129" t="s">
        <v>649</v>
      </c>
      <c r="C334" s="22" t="s">
        <v>648</v>
      </c>
      <c r="D334" s="129" t="s">
        <v>84</v>
      </c>
      <c r="E334" s="129" t="s">
        <v>206</v>
      </c>
      <c r="F334" s="129" t="s">
        <v>207</v>
      </c>
      <c r="G334" s="129" t="s">
        <v>315</v>
      </c>
      <c r="H334" s="129" t="s">
        <v>316</v>
      </c>
      <c r="I334" s="24">
        <v>20000</v>
      </c>
      <c r="J334" s="24"/>
      <c r="K334" s="24"/>
      <c r="L334" s="24"/>
      <c r="M334" s="24"/>
      <c r="N334" s="132">
        <v>20000</v>
      </c>
      <c r="O334" s="132"/>
      <c r="P334" s="132"/>
      <c r="Q334" s="24"/>
      <c r="R334" s="24"/>
      <c r="S334" s="24"/>
      <c r="T334" s="24"/>
      <c r="U334" s="110"/>
      <c r="V334" s="24"/>
      <c r="W334" s="24"/>
    </row>
    <row r="335" s="1" customFormat="1" ht="22.5" customHeight="1" spans="1:23">
      <c r="A335" s="129" t="s">
        <v>471</v>
      </c>
      <c r="B335" s="129" t="s">
        <v>649</v>
      </c>
      <c r="C335" s="22" t="s">
        <v>648</v>
      </c>
      <c r="D335" s="129" t="s">
        <v>84</v>
      </c>
      <c r="E335" s="129" t="s">
        <v>206</v>
      </c>
      <c r="F335" s="129" t="s">
        <v>207</v>
      </c>
      <c r="G335" s="129" t="s">
        <v>377</v>
      </c>
      <c r="H335" s="129" t="s">
        <v>378</v>
      </c>
      <c r="I335" s="24">
        <v>20000</v>
      </c>
      <c r="J335" s="24"/>
      <c r="K335" s="24"/>
      <c r="L335" s="24"/>
      <c r="M335" s="24"/>
      <c r="N335" s="132">
        <v>20000</v>
      </c>
      <c r="O335" s="132"/>
      <c r="P335" s="132"/>
      <c r="Q335" s="24"/>
      <c r="R335" s="24"/>
      <c r="S335" s="24"/>
      <c r="T335" s="24"/>
      <c r="U335" s="110"/>
      <c r="V335" s="24"/>
      <c r="W335" s="24"/>
    </row>
    <row r="336" s="1" customFormat="1" ht="22.5" customHeight="1" spans="1:23">
      <c r="A336" s="129" t="s">
        <v>471</v>
      </c>
      <c r="B336" s="129" t="s">
        <v>649</v>
      </c>
      <c r="C336" s="22" t="s">
        <v>648</v>
      </c>
      <c r="D336" s="129" t="s">
        <v>84</v>
      </c>
      <c r="E336" s="129" t="s">
        <v>206</v>
      </c>
      <c r="F336" s="129" t="s">
        <v>207</v>
      </c>
      <c r="G336" s="129" t="s">
        <v>406</v>
      </c>
      <c r="H336" s="129" t="s">
        <v>407</v>
      </c>
      <c r="I336" s="24">
        <v>10000</v>
      </c>
      <c r="J336" s="24"/>
      <c r="K336" s="24"/>
      <c r="L336" s="24"/>
      <c r="M336" s="24"/>
      <c r="N336" s="132">
        <v>10000</v>
      </c>
      <c r="O336" s="132"/>
      <c r="P336" s="132"/>
      <c r="Q336" s="24"/>
      <c r="R336" s="24"/>
      <c r="S336" s="24"/>
      <c r="T336" s="24"/>
      <c r="U336" s="110"/>
      <c r="V336" s="24"/>
      <c r="W336" s="24"/>
    </row>
    <row r="337" s="1" customFormat="1" ht="22.5" customHeight="1" spans="1:23">
      <c r="A337" s="129" t="s">
        <v>471</v>
      </c>
      <c r="B337" s="129" t="s">
        <v>649</v>
      </c>
      <c r="C337" s="22" t="s">
        <v>648</v>
      </c>
      <c r="D337" s="129" t="s">
        <v>84</v>
      </c>
      <c r="E337" s="129" t="s">
        <v>206</v>
      </c>
      <c r="F337" s="129" t="s">
        <v>207</v>
      </c>
      <c r="G337" s="129" t="s">
        <v>541</v>
      </c>
      <c r="H337" s="129" t="s">
        <v>542</v>
      </c>
      <c r="I337" s="24">
        <v>150000</v>
      </c>
      <c r="J337" s="24"/>
      <c r="K337" s="24"/>
      <c r="L337" s="24"/>
      <c r="M337" s="24"/>
      <c r="N337" s="132">
        <v>150000</v>
      </c>
      <c r="O337" s="132"/>
      <c r="P337" s="132"/>
      <c r="Q337" s="24"/>
      <c r="R337" s="24"/>
      <c r="S337" s="24"/>
      <c r="T337" s="24"/>
      <c r="U337" s="110"/>
      <c r="V337" s="24"/>
      <c r="W337" s="24"/>
    </row>
    <row r="338" s="1" customFormat="1" ht="22.5" customHeight="1" spans="1:23">
      <c r="A338" s="128" t="s">
        <v>650</v>
      </c>
      <c r="B338" s="25"/>
      <c r="C338" s="25"/>
      <c r="D338" s="25"/>
      <c r="E338" s="25"/>
      <c r="F338" s="25"/>
      <c r="G338" s="25"/>
      <c r="H338" s="25"/>
      <c r="I338" s="24">
        <v>41000</v>
      </c>
      <c r="J338" s="24"/>
      <c r="K338" s="24"/>
      <c r="L338" s="24"/>
      <c r="M338" s="24"/>
      <c r="N338" s="132">
        <v>41000</v>
      </c>
      <c r="O338" s="132"/>
      <c r="P338" s="132"/>
      <c r="Q338" s="24"/>
      <c r="R338" s="24"/>
      <c r="S338" s="24"/>
      <c r="T338" s="24"/>
      <c r="U338" s="110"/>
      <c r="V338" s="24"/>
      <c r="W338" s="24"/>
    </row>
    <row r="339" s="1" customFormat="1" ht="22.5" customHeight="1" spans="1:23">
      <c r="A339" s="129" t="s">
        <v>476</v>
      </c>
      <c r="B339" s="129" t="s">
        <v>651</v>
      </c>
      <c r="C339" s="22" t="s">
        <v>650</v>
      </c>
      <c r="D339" s="129" t="s">
        <v>84</v>
      </c>
      <c r="E339" s="129" t="s">
        <v>121</v>
      </c>
      <c r="F339" s="129" t="s">
        <v>218</v>
      </c>
      <c r="G339" s="129" t="s">
        <v>313</v>
      </c>
      <c r="H339" s="129" t="s">
        <v>314</v>
      </c>
      <c r="I339" s="24">
        <v>20000</v>
      </c>
      <c r="J339" s="24"/>
      <c r="K339" s="24"/>
      <c r="L339" s="24"/>
      <c r="M339" s="24"/>
      <c r="N339" s="132">
        <v>20000</v>
      </c>
      <c r="O339" s="132"/>
      <c r="P339" s="132"/>
      <c r="Q339" s="24"/>
      <c r="R339" s="24"/>
      <c r="S339" s="24"/>
      <c r="T339" s="24"/>
      <c r="U339" s="110"/>
      <c r="V339" s="24"/>
      <c r="W339" s="24"/>
    </row>
    <row r="340" s="1" customFormat="1" ht="22.5" customHeight="1" spans="1:23">
      <c r="A340" s="129" t="s">
        <v>476</v>
      </c>
      <c r="B340" s="129" t="s">
        <v>651</v>
      </c>
      <c r="C340" s="22" t="s">
        <v>650</v>
      </c>
      <c r="D340" s="129" t="s">
        <v>84</v>
      </c>
      <c r="E340" s="129" t="s">
        <v>121</v>
      </c>
      <c r="F340" s="129" t="s">
        <v>218</v>
      </c>
      <c r="G340" s="129" t="s">
        <v>315</v>
      </c>
      <c r="H340" s="129" t="s">
        <v>316</v>
      </c>
      <c r="I340" s="24">
        <v>5000</v>
      </c>
      <c r="J340" s="24"/>
      <c r="K340" s="24"/>
      <c r="L340" s="24"/>
      <c r="M340" s="24"/>
      <c r="N340" s="132">
        <v>5000</v>
      </c>
      <c r="O340" s="132"/>
      <c r="P340" s="132"/>
      <c r="Q340" s="24"/>
      <c r="R340" s="24"/>
      <c r="S340" s="24"/>
      <c r="T340" s="24"/>
      <c r="U340" s="110"/>
      <c r="V340" s="24"/>
      <c r="W340" s="24"/>
    </row>
    <row r="341" s="1" customFormat="1" ht="22.5" customHeight="1" spans="1:23">
      <c r="A341" s="129" t="s">
        <v>476</v>
      </c>
      <c r="B341" s="129" t="s">
        <v>651</v>
      </c>
      <c r="C341" s="22" t="s">
        <v>650</v>
      </c>
      <c r="D341" s="129" t="s">
        <v>84</v>
      </c>
      <c r="E341" s="129" t="s">
        <v>121</v>
      </c>
      <c r="F341" s="129" t="s">
        <v>218</v>
      </c>
      <c r="G341" s="129" t="s">
        <v>417</v>
      </c>
      <c r="H341" s="129" t="s">
        <v>418</v>
      </c>
      <c r="I341" s="24">
        <v>15000</v>
      </c>
      <c r="J341" s="24"/>
      <c r="K341" s="24"/>
      <c r="L341" s="24"/>
      <c r="M341" s="24"/>
      <c r="N341" s="132">
        <v>15000</v>
      </c>
      <c r="O341" s="132"/>
      <c r="P341" s="132"/>
      <c r="Q341" s="24"/>
      <c r="R341" s="24"/>
      <c r="S341" s="24"/>
      <c r="T341" s="24"/>
      <c r="U341" s="110"/>
      <c r="V341" s="24"/>
      <c r="W341" s="24"/>
    </row>
    <row r="342" s="1" customFormat="1" ht="22.5" customHeight="1" spans="1:23">
      <c r="A342" s="129" t="s">
        <v>476</v>
      </c>
      <c r="B342" s="129" t="s">
        <v>651</v>
      </c>
      <c r="C342" s="22" t="s">
        <v>650</v>
      </c>
      <c r="D342" s="129" t="s">
        <v>84</v>
      </c>
      <c r="E342" s="129" t="s">
        <v>121</v>
      </c>
      <c r="F342" s="129" t="s">
        <v>218</v>
      </c>
      <c r="G342" s="129" t="s">
        <v>541</v>
      </c>
      <c r="H342" s="129" t="s">
        <v>542</v>
      </c>
      <c r="I342" s="24">
        <v>1000</v>
      </c>
      <c r="J342" s="24"/>
      <c r="K342" s="24"/>
      <c r="L342" s="24"/>
      <c r="M342" s="24"/>
      <c r="N342" s="132">
        <v>1000</v>
      </c>
      <c r="O342" s="132"/>
      <c r="P342" s="132"/>
      <c r="Q342" s="24"/>
      <c r="R342" s="24"/>
      <c r="S342" s="24"/>
      <c r="T342" s="24"/>
      <c r="U342" s="110"/>
      <c r="V342" s="24"/>
      <c r="W342" s="24"/>
    </row>
    <row r="343" s="1" customFormat="1" ht="22.5" customHeight="1" spans="1:23">
      <c r="A343" s="128" t="s">
        <v>652</v>
      </c>
      <c r="B343" s="25"/>
      <c r="C343" s="25"/>
      <c r="D343" s="25"/>
      <c r="E343" s="25"/>
      <c r="F343" s="25"/>
      <c r="G343" s="25"/>
      <c r="H343" s="25"/>
      <c r="I343" s="24">
        <v>200000</v>
      </c>
      <c r="J343" s="24"/>
      <c r="K343" s="24"/>
      <c r="L343" s="24"/>
      <c r="M343" s="24"/>
      <c r="N343" s="132"/>
      <c r="O343" s="132"/>
      <c r="P343" s="132"/>
      <c r="Q343" s="24"/>
      <c r="R343" s="24">
        <v>200000</v>
      </c>
      <c r="S343" s="24">
        <v>200000</v>
      </c>
      <c r="T343" s="24"/>
      <c r="U343" s="110"/>
      <c r="V343" s="24"/>
      <c r="W343" s="24"/>
    </row>
    <row r="344" s="1" customFormat="1" ht="22.5" customHeight="1" spans="1:23">
      <c r="A344" s="129" t="s">
        <v>471</v>
      </c>
      <c r="B344" s="129" t="s">
        <v>653</v>
      </c>
      <c r="C344" s="22" t="s">
        <v>652</v>
      </c>
      <c r="D344" s="129" t="s">
        <v>86</v>
      </c>
      <c r="E344" s="129" t="s">
        <v>123</v>
      </c>
      <c r="F344" s="129" t="s">
        <v>220</v>
      </c>
      <c r="G344" s="129" t="s">
        <v>602</v>
      </c>
      <c r="H344" s="129" t="s">
        <v>603</v>
      </c>
      <c r="I344" s="24">
        <v>200000</v>
      </c>
      <c r="J344" s="24"/>
      <c r="K344" s="24"/>
      <c r="L344" s="24"/>
      <c r="M344" s="24"/>
      <c r="N344" s="132"/>
      <c r="O344" s="132"/>
      <c r="P344" s="132"/>
      <c r="Q344" s="24"/>
      <c r="R344" s="24">
        <v>200000</v>
      </c>
      <c r="S344" s="24">
        <v>200000</v>
      </c>
      <c r="T344" s="24"/>
      <c r="U344" s="110"/>
      <c r="V344" s="24"/>
      <c r="W344" s="24"/>
    </row>
    <row r="345" s="1" customFormat="1" ht="22.5" customHeight="1" spans="1:23">
      <c r="A345" s="128" t="s">
        <v>654</v>
      </c>
      <c r="B345" s="25"/>
      <c r="C345" s="25"/>
      <c r="D345" s="25"/>
      <c r="E345" s="25"/>
      <c r="F345" s="25"/>
      <c r="G345" s="25"/>
      <c r="H345" s="25"/>
      <c r="I345" s="24">
        <v>50000</v>
      </c>
      <c r="J345" s="24"/>
      <c r="K345" s="24"/>
      <c r="L345" s="24"/>
      <c r="M345" s="24"/>
      <c r="N345" s="132"/>
      <c r="O345" s="132"/>
      <c r="P345" s="132"/>
      <c r="Q345" s="24"/>
      <c r="R345" s="24">
        <v>50000</v>
      </c>
      <c r="S345" s="24">
        <v>50000</v>
      </c>
      <c r="T345" s="24"/>
      <c r="U345" s="110"/>
      <c r="V345" s="24"/>
      <c r="W345" s="24"/>
    </row>
    <row r="346" s="1" customFormat="1" ht="22.5" customHeight="1" spans="1:23">
      <c r="A346" s="129" t="s">
        <v>471</v>
      </c>
      <c r="B346" s="129" t="s">
        <v>655</v>
      </c>
      <c r="C346" s="22" t="s">
        <v>654</v>
      </c>
      <c r="D346" s="129" t="s">
        <v>86</v>
      </c>
      <c r="E346" s="129" t="s">
        <v>123</v>
      </c>
      <c r="F346" s="129" t="s">
        <v>220</v>
      </c>
      <c r="G346" s="129" t="s">
        <v>334</v>
      </c>
      <c r="H346" s="129" t="s">
        <v>333</v>
      </c>
      <c r="I346" s="24">
        <v>50000</v>
      </c>
      <c r="J346" s="24"/>
      <c r="K346" s="24"/>
      <c r="L346" s="24"/>
      <c r="M346" s="24"/>
      <c r="N346" s="132"/>
      <c r="O346" s="132"/>
      <c r="P346" s="132"/>
      <c r="Q346" s="24"/>
      <c r="R346" s="24">
        <v>50000</v>
      </c>
      <c r="S346" s="24">
        <v>50000</v>
      </c>
      <c r="T346" s="24"/>
      <c r="U346" s="110"/>
      <c r="V346" s="24"/>
      <c r="W346" s="24"/>
    </row>
    <row r="347" s="1" customFormat="1" ht="22.5" customHeight="1" spans="1:23">
      <c r="A347" s="128" t="s">
        <v>656</v>
      </c>
      <c r="B347" s="25"/>
      <c r="C347" s="25"/>
      <c r="D347" s="25"/>
      <c r="E347" s="25"/>
      <c r="F347" s="25"/>
      <c r="G347" s="25"/>
      <c r="H347" s="25"/>
      <c r="I347" s="24">
        <v>31000</v>
      </c>
      <c r="J347" s="24"/>
      <c r="K347" s="24"/>
      <c r="L347" s="24"/>
      <c r="M347" s="24"/>
      <c r="N347" s="132"/>
      <c r="O347" s="132"/>
      <c r="P347" s="132"/>
      <c r="Q347" s="24"/>
      <c r="R347" s="24">
        <v>31000</v>
      </c>
      <c r="S347" s="24">
        <v>31000</v>
      </c>
      <c r="T347" s="24"/>
      <c r="U347" s="110"/>
      <c r="V347" s="24"/>
      <c r="W347" s="24"/>
    </row>
    <row r="348" s="1" customFormat="1" ht="22.5" customHeight="1" spans="1:23">
      <c r="A348" s="129" t="s">
        <v>471</v>
      </c>
      <c r="B348" s="129" t="s">
        <v>657</v>
      </c>
      <c r="C348" s="22" t="s">
        <v>656</v>
      </c>
      <c r="D348" s="129" t="s">
        <v>86</v>
      </c>
      <c r="E348" s="129" t="s">
        <v>123</v>
      </c>
      <c r="F348" s="129" t="s">
        <v>220</v>
      </c>
      <c r="G348" s="129" t="s">
        <v>375</v>
      </c>
      <c r="H348" s="129" t="s">
        <v>376</v>
      </c>
      <c r="I348" s="24">
        <v>31000</v>
      </c>
      <c r="J348" s="24"/>
      <c r="K348" s="24"/>
      <c r="L348" s="24"/>
      <c r="M348" s="24"/>
      <c r="N348" s="132"/>
      <c r="O348" s="132"/>
      <c r="P348" s="132"/>
      <c r="Q348" s="24"/>
      <c r="R348" s="24">
        <v>31000</v>
      </c>
      <c r="S348" s="24">
        <v>31000</v>
      </c>
      <c r="T348" s="24"/>
      <c r="U348" s="110"/>
      <c r="V348" s="24"/>
      <c r="W348" s="24"/>
    </row>
    <row r="349" s="1" customFormat="1" ht="22.5" customHeight="1" spans="1:23">
      <c r="A349" s="128" t="s">
        <v>658</v>
      </c>
      <c r="B349" s="25"/>
      <c r="C349" s="25"/>
      <c r="D349" s="25"/>
      <c r="E349" s="25"/>
      <c r="F349" s="25"/>
      <c r="G349" s="25"/>
      <c r="H349" s="25"/>
      <c r="I349" s="24">
        <v>10560</v>
      </c>
      <c r="J349" s="24"/>
      <c r="K349" s="24"/>
      <c r="L349" s="24"/>
      <c r="M349" s="24"/>
      <c r="N349" s="132"/>
      <c r="O349" s="132"/>
      <c r="P349" s="132"/>
      <c r="Q349" s="24"/>
      <c r="R349" s="24">
        <v>10560</v>
      </c>
      <c r="S349" s="24">
        <v>10560</v>
      </c>
      <c r="T349" s="24"/>
      <c r="U349" s="110"/>
      <c r="V349" s="24"/>
      <c r="W349" s="24"/>
    </row>
    <row r="350" s="1" customFormat="1" ht="22.5" customHeight="1" spans="1:23">
      <c r="A350" s="129" t="s">
        <v>471</v>
      </c>
      <c r="B350" s="129" t="s">
        <v>659</v>
      </c>
      <c r="C350" s="22" t="s">
        <v>658</v>
      </c>
      <c r="D350" s="129" t="s">
        <v>86</v>
      </c>
      <c r="E350" s="129" t="s">
        <v>123</v>
      </c>
      <c r="F350" s="129" t="s">
        <v>220</v>
      </c>
      <c r="G350" s="129" t="s">
        <v>313</v>
      </c>
      <c r="H350" s="129" t="s">
        <v>314</v>
      </c>
      <c r="I350" s="24">
        <v>10560</v>
      </c>
      <c r="J350" s="24"/>
      <c r="K350" s="24"/>
      <c r="L350" s="24"/>
      <c r="M350" s="24"/>
      <c r="N350" s="132"/>
      <c r="O350" s="132"/>
      <c r="P350" s="132"/>
      <c r="Q350" s="24"/>
      <c r="R350" s="24">
        <v>10560</v>
      </c>
      <c r="S350" s="24">
        <v>10560</v>
      </c>
      <c r="T350" s="24"/>
      <c r="U350" s="110"/>
      <c r="V350" s="24"/>
      <c r="W350" s="24"/>
    </row>
    <row r="351" s="1" customFormat="1" ht="22.5" customHeight="1" spans="1:23">
      <c r="A351" s="128" t="s">
        <v>660</v>
      </c>
      <c r="B351" s="25"/>
      <c r="C351" s="25"/>
      <c r="D351" s="25"/>
      <c r="E351" s="25"/>
      <c r="F351" s="25"/>
      <c r="G351" s="25"/>
      <c r="H351" s="25"/>
      <c r="I351" s="24">
        <v>2952734.76</v>
      </c>
      <c r="J351" s="24"/>
      <c r="K351" s="24"/>
      <c r="L351" s="24"/>
      <c r="M351" s="24"/>
      <c r="N351" s="132"/>
      <c r="O351" s="132"/>
      <c r="P351" s="132"/>
      <c r="Q351" s="24"/>
      <c r="R351" s="24">
        <v>2952734.76</v>
      </c>
      <c r="S351" s="24">
        <v>2952734.76</v>
      </c>
      <c r="T351" s="24"/>
      <c r="U351" s="110"/>
      <c r="V351" s="24"/>
      <c r="W351" s="24"/>
    </row>
    <row r="352" s="1" customFormat="1" ht="22.5" customHeight="1" spans="1:23">
      <c r="A352" s="129" t="s">
        <v>471</v>
      </c>
      <c r="B352" s="129" t="s">
        <v>661</v>
      </c>
      <c r="C352" s="22" t="s">
        <v>660</v>
      </c>
      <c r="D352" s="129" t="s">
        <v>86</v>
      </c>
      <c r="E352" s="129" t="s">
        <v>123</v>
      </c>
      <c r="F352" s="129" t="s">
        <v>220</v>
      </c>
      <c r="G352" s="129" t="s">
        <v>313</v>
      </c>
      <c r="H352" s="129" t="s">
        <v>314</v>
      </c>
      <c r="I352" s="24">
        <v>1649830.6</v>
      </c>
      <c r="J352" s="24"/>
      <c r="K352" s="24"/>
      <c r="L352" s="24"/>
      <c r="M352" s="24"/>
      <c r="N352" s="132"/>
      <c r="O352" s="132"/>
      <c r="P352" s="132"/>
      <c r="Q352" s="24"/>
      <c r="R352" s="24">
        <v>1649830.6</v>
      </c>
      <c r="S352" s="24">
        <v>1649830.6</v>
      </c>
      <c r="T352" s="24"/>
      <c r="U352" s="110"/>
      <c r="V352" s="24"/>
      <c r="W352" s="24"/>
    </row>
    <row r="353" s="1" customFormat="1" ht="22.5" customHeight="1" spans="1:23">
      <c r="A353" s="129" t="s">
        <v>471</v>
      </c>
      <c r="B353" s="129" t="s">
        <v>661</v>
      </c>
      <c r="C353" s="22" t="s">
        <v>660</v>
      </c>
      <c r="D353" s="129" t="s">
        <v>86</v>
      </c>
      <c r="E353" s="129" t="s">
        <v>123</v>
      </c>
      <c r="F353" s="129" t="s">
        <v>220</v>
      </c>
      <c r="G353" s="129" t="s">
        <v>377</v>
      </c>
      <c r="H353" s="129" t="s">
        <v>378</v>
      </c>
      <c r="I353" s="24">
        <v>1288448.16</v>
      </c>
      <c r="J353" s="24"/>
      <c r="K353" s="24"/>
      <c r="L353" s="24"/>
      <c r="M353" s="24"/>
      <c r="N353" s="132"/>
      <c r="O353" s="132"/>
      <c r="P353" s="132"/>
      <c r="Q353" s="24"/>
      <c r="R353" s="24">
        <v>1288448.16</v>
      </c>
      <c r="S353" s="24">
        <v>1288448.16</v>
      </c>
      <c r="T353" s="24"/>
      <c r="U353" s="110"/>
      <c r="V353" s="24"/>
      <c r="W353" s="24"/>
    </row>
    <row r="354" s="1" customFormat="1" ht="22.5" customHeight="1" spans="1:23">
      <c r="A354" s="129" t="s">
        <v>471</v>
      </c>
      <c r="B354" s="129" t="s">
        <v>661</v>
      </c>
      <c r="C354" s="22" t="s">
        <v>660</v>
      </c>
      <c r="D354" s="129" t="s">
        <v>86</v>
      </c>
      <c r="E354" s="129" t="s">
        <v>123</v>
      </c>
      <c r="F354" s="129" t="s">
        <v>220</v>
      </c>
      <c r="G354" s="129" t="s">
        <v>327</v>
      </c>
      <c r="H354" s="129" t="s">
        <v>326</v>
      </c>
      <c r="I354" s="24">
        <v>3456</v>
      </c>
      <c r="J354" s="24"/>
      <c r="K354" s="24"/>
      <c r="L354" s="24"/>
      <c r="M354" s="24"/>
      <c r="N354" s="132"/>
      <c r="O354" s="132"/>
      <c r="P354" s="132"/>
      <c r="Q354" s="24"/>
      <c r="R354" s="24">
        <v>3456</v>
      </c>
      <c r="S354" s="24">
        <v>3456</v>
      </c>
      <c r="T354" s="24"/>
      <c r="U354" s="110"/>
      <c r="V354" s="24"/>
      <c r="W354" s="24"/>
    </row>
    <row r="355" s="1" customFormat="1" ht="22.5" customHeight="1" spans="1:23">
      <c r="A355" s="129" t="s">
        <v>471</v>
      </c>
      <c r="B355" s="129" t="s">
        <v>661</v>
      </c>
      <c r="C355" s="22" t="s">
        <v>660</v>
      </c>
      <c r="D355" s="129" t="s">
        <v>86</v>
      </c>
      <c r="E355" s="129" t="s">
        <v>123</v>
      </c>
      <c r="F355" s="129" t="s">
        <v>220</v>
      </c>
      <c r="G355" s="129" t="s">
        <v>339</v>
      </c>
      <c r="H355" s="129" t="s">
        <v>340</v>
      </c>
      <c r="I355" s="24">
        <v>11000</v>
      </c>
      <c r="J355" s="24"/>
      <c r="K355" s="24"/>
      <c r="L355" s="24"/>
      <c r="M355" s="24"/>
      <c r="N355" s="132"/>
      <c r="O355" s="132"/>
      <c r="P355" s="132"/>
      <c r="Q355" s="24"/>
      <c r="R355" s="24">
        <v>11000</v>
      </c>
      <c r="S355" s="24">
        <v>11000</v>
      </c>
      <c r="T355" s="24"/>
      <c r="U355" s="110"/>
      <c r="V355" s="24"/>
      <c r="W355" s="24"/>
    </row>
    <row r="356" s="1" customFormat="1" ht="22.5" customHeight="1" spans="1:23">
      <c r="A356" s="128" t="s">
        <v>662</v>
      </c>
      <c r="B356" s="25"/>
      <c r="C356" s="25"/>
      <c r="D356" s="25"/>
      <c r="E356" s="25"/>
      <c r="F356" s="25"/>
      <c r="G356" s="25"/>
      <c r="H356" s="25"/>
      <c r="I356" s="24">
        <v>2424831.9</v>
      </c>
      <c r="J356" s="24"/>
      <c r="K356" s="24"/>
      <c r="L356" s="24"/>
      <c r="M356" s="24"/>
      <c r="N356" s="132"/>
      <c r="O356" s="132"/>
      <c r="P356" s="132"/>
      <c r="Q356" s="24"/>
      <c r="R356" s="24">
        <v>2424831.9</v>
      </c>
      <c r="S356" s="24">
        <v>2424831.9</v>
      </c>
      <c r="T356" s="24"/>
      <c r="U356" s="110"/>
      <c r="V356" s="24"/>
      <c r="W356" s="24"/>
    </row>
    <row r="357" s="1" customFormat="1" ht="22.5" customHeight="1" spans="1:23">
      <c r="A357" s="129" t="s">
        <v>471</v>
      </c>
      <c r="B357" s="129" t="s">
        <v>663</v>
      </c>
      <c r="C357" s="22" t="s">
        <v>662</v>
      </c>
      <c r="D357" s="129" t="s">
        <v>86</v>
      </c>
      <c r="E357" s="129" t="s">
        <v>123</v>
      </c>
      <c r="F357" s="129" t="s">
        <v>220</v>
      </c>
      <c r="G357" s="129" t="s">
        <v>313</v>
      </c>
      <c r="H357" s="129" t="s">
        <v>314</v>
      </c>
      <c r="I357" s="24">
        <v>1092882</v>
      </c>
      <c r="J357" s="24"/>
      <c r="K357" s="24"/>
      <c r="L357" s="24"/>
      <c r="M357" s="24"/>
      <c r="N357" s="132"/>
      <c r="O357" s="132"/>
      <c r="P357" s="132"/>
      <c r="Q357" s="24"/>
      <c r="R357" s="24">
        <v>1092882</v>
      </c>
      <c r="S357" s="24">
        <v>1092882</v>
      </c>
      <c r="T357" s="24"/>
      <c r="U357" s="110"/>
      <c r="V357" s="24"/>
      <c r="W357" s="24"/>
    </row>
    <row r="358" s="1" customFormat="1" ht="22.5" customHeight="1" spans="1:23">
      <c r="A358" s="129" t="s">
        <v>471</v>
      </c>
      <c r="B358" s="129" t="s">
        <v>663</v>
      </c>
      <c r="C358" s="22" t="s">
        <v>662</v>
      </c>
      <c r="D358" s="129" t="s">
        <v>86</v>
      </c>
      <c r="E358" s="129" t="s">
        <v>123</v>
      </c>
      <c r="F358" s="129" t="s">
        <v>220</v>
      </c>
      <c r="G358" s="129" t="s">
        <v>361</v>
      </c>
      <c r="H358" s="129" t="s">
        <v>362</v>
      </c>
      <c r="I358" s="24">
        <v>14500</v>
      </c>
      <c r="J358" s="24"/>
      <c r="K358" s="24"/>
      <c r="L358" s="24"/>
      <c r="M358" s="24"/>
      <c r="N358" s="132"/>
      <c r="O358" s="132"/>
      <c r="P358" s="132"/>
      <c r="Q358" s="24"/>
      <c r="R358" s="24">
        <v>14500</v>
      </c>
      <c r="S358" s="24">
        <v>14500</v>
      </c>
      <c r="T358" s="24"/>
      <c r="U358" s="110"/>
      <c r="V358" s="24"/>
      <c r="W358" s="24"/>
    </row>
    <row r="359" s="1" customFormat="1" ht="22.5" customHeight="1" spans="1:23">
      <c r="A359" s="129" t="s">
        <v>471</v>
      </c>
      <c r="B359" s="129" t="s">
        <v>663</v>
      </c>
      <c r="C359" s="22" t="s">
        <v>662</v>
      </c>
      <c r="D359" s="129" t="s">
        <v>86</v>
      </c>
      <c r="E359" s="129" t="s">
        <v>123</v>
      </c>
      <c r="F359" s="129" t="s">
        <v>220</v>
      </c>
      <c r="G359" s="129" t="s">
        <v>323</v>
      </c>
      <c r="H359" s="129" t="s">
        <v>324</v>
      </c>
      <c r="I359" s="24">
        <v>110000</v>
      </c>
      <c r="J359" s="24"/>
      <c r="K359" s="24"/>
      <c r="L359" s="24"/>
      <c r="M359" s="24"/>
      <c r="N359" s="132"/>
      <c r="O359" s="132"/>
      <c r="P359" s="132"/>
      <c r="Q359" s="24"/>
      <c r="R359" s="24">
        <v>110000</v>
      </c>
      <c r="S359" s="24">
        <v>110000</v>
      </c>
      <c r="T359" s="24"/>
      <c r="U359" s="110"/>
      <c r="V359" s="24"/>
      <c r="W359" s="24"/>
    </row>
    <row r="360" s="1" customFormat="1" ht="22.5" customHeight="1" spans="1:23">
      <c r="A360" s="129" t="s">
        <v>471</v>
      </c>
      <c r="B360" s="129" t="s">
        <v>663</v>
      </c>
      <c r="C360" s="22" t="s">
        <v>662</v>
      </c>
      <c r="D360" s="129" t="s">
        <v>86</v>
      </c>
      <c r="E360" s="129" t="s">
        <v>123</v>
      </c>
      <c r="F360" s="129" t="s">
        <v>220</v>
      </c>
      <c r="G360" s="129" t="s">
        <v>321</v>
      </c>
      <c r="H360" s="129" t="s">
        <v>322</v>
      </c>
      <c r="I360" s="24">
        <v>100000</v>
      </c>
      <c r="J360" s="24"/>
      <c r="K360" s="24"/>
      <c r="L360" s="24"/>
      <c r="M360" s="24"/>
      <c r="N360" s="132"/>
      <c r="O360" s="132"/>
      <c r="P360" s="132"/>
      <c r="Q360" s="24"/>
      <c r="R360" s="24">
        <v>100000</v>
      </c>
      <c r="S360" s="24">
        <v>100000</v>
      </c>
      <c r="T360" s="24"/>
      <c r="U360" s="110"/>
      <c r="V360" s="24"/>
      <c r="W360" s="24"/>
    </row>
    <row r="361" s="1" customFormat="1" ht="22.5" customHeight="1" spans="1:23">
      <c r="A361" s="129" t="s">
        <v>471</v>
      </c>
      <c r="B361" s="129" t="s">
        <v>663</v>
      </c>
      <c r="C361" s="22" t="s">
        <v>662</v>
      </c>
      <c r="D361" s="129" t="s">
        <v>86</v>
      </c>
      <c r="E361" s="129" t="s">
        <v>123</v>
      </c>
      <c r="F361" s="129" t="s">
        <v>220</v>
      </c>
      <c r="G361" s="129" t="s">
        <v>315</v>
      </c>
      <c r="H361" s="129" t="s">
        <v>316</v>
      </c>
      <c r="I361" s="24">
        <v>100000</v>
      </c>
      <c r="J361" s="24"/>
      <c r="K361" s="24"/>
      <c r="L361" s="24"/>
      <c r="M361" s="24"/>
      <c r="N361" s="132"/>
      <c r="O361" s="132"/>
      <c r="P361" s="132"/>
      <c r="Q361" s="24"/>
      <c r="R361" s="24">
        <v>100000</v>
      </c>
      <c r="S361" s="24">
        <v>100000</v>
      </c>
      <c r="T361" s="24"/>
      <c r="U361" s="110"/>
      <c r="V361" s="24"/>
      <c r="W361" s="24"/>
    </row>
    <row r="362" s="1" customFormat="1" ht="22.5" customHeight="1" spans="1:23">
      <c r="A362" s="129" t="s">
        <v>471</v>
      </c>
      <c r="B362" s="129" t="s">
        <v>663</v>
      </c>
      <c r="C362" s="22" t="s">
        <v>662</v>
      </c>
      <c r="D362" s="129" t="s">
        <v>86</v>
      </c>
      <c r="E362" s="129" t="s">
        <v>123</v>
      </c>
      <c r="F362" s="129" t="s">
        <v>220</v>
      </c>
      <c r="G362" s="129" t="s">
        <v>373</v>
      </c>
      <c r="H362" s="129" t="s">
        <v>374</v>
      </c>
      <c r="I362" s="24">
        <v>350299.9</v>
      </c>
      <c r="J362" s="24"/>
      <c r="K362" s="24"/>
      <c r="L362" s="24"/>
      <c r="M362" s="24"/>
      <c r="N362" s="132"/>
      <c r="O362" s="132"/>
      <c r="P362" s="132"/>
      <c r="Q362" s="24"/>
      <c r="R362" s="24">
        <v>350299.9</v>
      </c>
      <c r="S362" s="24">
        <v>350299.9</v>
      </c>
      <c r="T362" s="24"/>
      <c r="U362" s="110"/>
      <c r="V362" s="24"/>
      <c r="W362" s="24"/>
    </row>
    <row r="363" s="1" customFormat="1" ht="22.5" customHeight="1" spans="1:23">
      <c r="A363" s="129" t="s">
        <v>471</v>
      </c>
      <c r="B363" s="129" t="s">
        <v>663</v>
      </c>
      <c r="C363" s="22" t="s">
        <v>662</v>
      </c>
      <c r="D363" s="129" t="s">
        <v>86</v>
      </c>
      <c r="E363" s="129" t="s">
        <v>123</v>
      </c>
      <c r="F363" s="129" t="s">
        <v>220</v>
      </c>
      <c r="G363" s="129" t="s">
        <v>473</v>
      </c>
      <c r="H363" s="129" t="s">
        <v>474</v>
      </c>
      <c r="I363" s="24">
        <v>30000</v>
      </c>
      <c r="J363" s="24"/>
      <c r="K363" s="24"/>
      <c r="L363" s="24"/>
      <c r="M363" s="24"/>
      <c r="N363" s="132"/>
      <c r="O363" s="132"/>
      <c r="P363" s="132"/>
      <c r="Q363" s="24"/>
      <c r="R363" s="24">
        <v>30000</v>
      </c>
      <c r="S363" s="24">
        <v>30000</v>
      </c>
      <c r="T363" s="24"/>
      <c r="U363" s="110"/>
      <c r="V363" s="24"/>
      <c r="W363" s="24"/>
    </row>
    <row r="364" s="1" customFormat="1" ht="22.5" customHeight="1" spans="1:23">
      <c r="A364" s="129" t="s">
        <v>471</v>
      </c>
      <c r="B364" s="129" t="s">
        <v>663</v>
      </c>
      <c r="C364" s="22" t="s">
        <v>662</v>
      </c>
      <c r="D364" s="129" t="s">
        <v>86</v>
      </c>
      <c r="E364" s="129" t="s">
        <v>123</v>
      </c>
      <c r="F364" s="129" t="s">
        <v>220</v>
      </c>
      <c r="G364" s="129" t="s">
        <v>417</v>
      </c>
      <c r="H364" s="129" t="s">
        <v>418</v>
      </c>
      <c r="I364" s="24">
        <v>60000</v>
      </c>
      <c r="J364" s="24"/>
      <c r="K364" s="24"/>
      <c r="L364" s="24"/>
      <c r="M364" s="24"/>
      <c r="N364" s="132"/>
      <c r="O364" s="132"/>
      <c r="P364" s="132"/>
      <c r="Q364" s="24"/>
      <c r="R364" s="24">
        <v>60000</v>
      </c>
      <c r="S364" s="24">
        <v>60000</v>
      </c>
      <c r="T364" s="24"/>
      <c r="U364" s="110"/>
      <c r="V364" s="24"/>
      <c r="W364" s="24"/>
    </row>
    <row r="365" s="1" customFormat="1" ht="22.5" customHeight="1" spans="1:23">
      <c r="A365" s="129" t="s">
        <v>471</v>
      </c>
      <c r="B365" s="129" t="s">
        <v>663</v>
      </c>
      <c r="C365" s="22" t="s">
        <v>662</v>
      </c>
      <c r="D365" s="129" t="s">
        <v>86</v>
      </c>
      <c r="E365" s="129" t="s">
        <v>123</v>
      </c>
      <c r="F365" s="129" t="s">
        <v>220</v>
      </c>
      <c r="G365" s="129" t="s">
        <v>400</v>
      </c>
      <c r="H365" s="129" t="s">
        <v>401</v>
      </c>
      <c r="I365" s="24">
        <v>120000</v>
      </c>
      <c r="J365" s="24"/>
      <c r="K365" s="24"/>
      <c r="L365" s="24"/>
      <c r="M365" s="24"/>
      <c r="N365" s="132"/>
      <c r="O365" s="132"/>
      <c r="P365" s="132"/>
      <c r="Q365" s="24"/>
      <c r="R365" s="24">
        <v>120000</v>
      </c>
      <c r="S365" s="24">
        <v>120000</v>
      </c>
      <c r="T365" s="24"/>
      <c r="U365" s="110"/>
      <c r="V365" s="24"/>
      <c r="W365" s="24"/>
    </row>
    <row r="366" s="1" customFormat="1" ht="22.5" customHeight="1" spans="1:23">
      <c r="A366" s="129" t="s">
        <v>471</v>
      </c>
      <c r="B366" s="129" t="s">
        <v>663</v>
      </c>
      <c r="C366" s="22" t="s">
        <v>662</v>
      </c>
      <c r="D366" s="129" t="s">
        <v>86</v>
      </c>
      <c r="E366" s="129" t="s">
        <v>123</v>
      </c>
      <c r="F366" s="129" t="s">
        <v>220</v>
      </c>
      <c r="G366" s="129" t="s">
        <v>379</v>
      </c>
      <c r="H366" s="129" t="s">
        <v>380</v>
      </c>
      <c r="I366" s="24">
        <v>64000</v>
      </c>
      <c r="J366" s="24"/>
      <c r="K366" s="24"/>
      <c r="L366" s="24"/>
      <c r="M366" s="24"/>
      <c r="N366" s="132"/>
      <c r="O366" s="132"/>
      <c r="P366" s="132"/>
      <c r="Q366" s="24"/>
      <c r="R366" s="24">
        <v>64000</v>
      </c>
      <c r="S366" s="24">
        <v>64000</v>
      </c>
      <c r="T366" s="24"/>
      <c r="U366" s="110"/>
      <c r="V366" s="24"/>
      <c r="W366" s="24"/>
    </row>
    <row r="367" s="1" customFormat="1" ht="22.5" customHeight="1" spans="1:23">
      <c r="A367" s="129" t="s">
        <v>471</v>
      </c>
      <c r="B367" s="129" t="s">
        <v>663</v>
      </c>
      <c r="C367" s="22" t="s">
        <v>662</v>
      </c>
      <c r="D367" s="129" t="s">
        <v>86</v>
      </c>
      <c r="E367" s="129" t="s">
        <v>123</v>
      </c>
      <c r="F367" s="129" t="s">
        <v>220</v>
      </c>
      <c r="G367" s="129" t="s">
        <v>327</v>
      </c>
      <c r="H367" s="129" t="s">
        <v>326</v>
      </c>
      <c r="I367" s="24">
        <v>120000</v>
      </c>
      <c r="J367" s="24"/>
      <c r="K367" s="24"/>
      <c r="L367" s="24"/>
      <c r="M367" s="24"/>
      <c r="N367" s="132"/>
      <c r="O367" s="132"/>
      <c r="P367" s="132"/>
      <c r="Q367" s="24"/>
      <c r="R367" s="24">
        <v>120000</v>
      </c>
      <c r="S367" s="24">
        <v>120000</v>
      </c>
      <c r="T367" s="24"/>
      <c r="U367" s="110"/>
      <c r="V367" s="24"/>
      <c r="W367" s="24"/>
    </row>
    <row r="368" s="1" customFormat="1" ht="22.5" customHeight="1" spans="1:23">
      <c r="A368" s="129" t="s">
        <v>471</v>
      </c>
      <c r="B368" s="129" t="s">
        <v>663</v>
      </c>
      <c r="C368" s="22" t="s">
        <v>662</v>
      </c>
      <c r="D368" s="129" t="s">
        <v>86</v>
      </c>
      <c r="E368" s="129" t="s">
        <v>123</v>
      </c>
      <c r="F368" s="129" t="s">
        <v>220</v>
      </c>
      <c r="G368" s="129" t="s">
        <v>317</v>
      </c>
      <c r="H368" s="129" t="s">
        <v>318</v>
      </c>
      <c r="I368" s="24">
        <v>53900</v>
      </c>
      <c r="J368" s="24"/>
      <c r="K368" s="24"/>
      <c r="L368" s="24"/>
      <c r="M368" s="24"/>
      <c r="N368" s="132"/>
      <c r="O368" s="132"/>
      <c r="P368" s="132"/>
      <c r="Q368" s="24"/>
      <c r="R368" s="24">
        <v>53900</v>
      </c>
      <c r="S368" s="24">
        <v>53900</v>
      </c>
      <c r="T368" s="24"/>
      <c r="U368" s="110"/>
      <c r="V368" s="24"/>
      <c r="W368" s="24"/>
    </row>
    <row r="369" s="1" customFormat="1" ht="22.5" customHeight="1" spans="1:23">
      <c r="A369" s="129" t="s">
        <v>471</v>
      </c>
      <c r="B369" s="129" t="s">
        <v>663</v>
      </c>
      <c r="C369" s="22" t="s">
        <v>662</v>
      </c>
      <c r="D369" s="129" t="s">
        <v>86</v>
      </c>
      <c r="E369" s="129" t="s">
        <v>123</v>
      </c>
      <c r="F369" s="129" t="s">
        <v>220</v>
      </c>
      <c r="G369" s="129" t="s">
        <v>339</v>
      </c>
      <c r="H369" s="129" t="s">
        <v>340</v>
      </c>
      <c r="I369" s="24">
        <v>75000</v>
      </c>
      <c r="J369" s="24"/>
      <c r="K369" s="24"/>
      <c r="L369" s="24"/>
      <c r="M369" s="24"/>
      <c r="N369" s="132"/>
      <c r="O369" s="132"/>
      <c r="P369" s="132"/>
      <c r="Q369" s="24"/>
      <c r="R369" s="24">
        <v>75000</v>
      </c>
      <c r="S369" s="24">
        <v>75000</v>
      </c>
      <c r="T369" s="24"/>
      <c r="U369" s="110"/>
      <c r="V369" s="24"/>
      <c r="W369" s="24"/>
    </row>
    <row r="370" s="1" customFormat="1" ht="22.5" customHeight="1" spans="1:23">
      <c r="A370" s="129" t="s">
        <v>471</v>
      </c>
      <c r="B370" s="129" t="s">
        <v>663</v>
      </c>
      <c r="C370" s="22" t="s">
        <v>662</v>
      </c>
      <c r="D370" s="129" t="s">
        <v>86</v>
      </c>
      <c r="E370" s="129" t="s">
        <v>123</v>
      </c>
      <c r="F370" s="129" t="s">
        <v>220</v>
      </c>
      <c r="G370" s="129" t="s">
        <v>406</v>
      </c>
      <c r="H370" s="129" t="s">
        <v>407</v>
      </c>
      <c r="I370" s="24">
        <v>32000</v>
      </c>
      <c r="J370" s="24"/>
      <c r="K370" s="24"/>
      <c r="L370" s="24"/>
      <c r="M370" s="24"/>
      <c r="N370" s="132"/>
      <c r="O370" s="132"/>
      <c r="P370" s="132"/>
      <c r="Q370" s="24"/>
      <c r="R370" s="24">
        <v>32000</v>
      </c>
      <c r="S370" s="24">
        <v>32000</v>
      </c>
      <c r="T370" s="24"/>
      <c r="U370" s="110"/>
      <c r="V370" s="24"/>
      <c r="W370" s="24"/>
    </row>
    <row r="371" s="1" customFormat="1" ht="22.5" customHeight="1" spans="1:23">
      <c r="A371" s="129" t="s">
        <v>471</v>
      </c>
      <c r="B371" s="129" t="s">
        <v>663</v>
      </c>
      <c r="C371" s="22" t="s">
        <v>662</v>
      </c>
      <c r="D371" s="129" t="s">
        <v>86</v>
      </c>
      <c r="E371" s="129" t="s">
        <v>123</v>
      </c>
      <c r="F371" s="129" t="s">
        <v>220</v>
      </c>
      <c r="G371" s="129" t="s">
        <v>375</v>
      </c>
      <c r="H371" s="129" t="s">
        <v>376</v>
      </c>
      <c r="I371" s="24">
        <v>2250</v>
      </c>
      <c r="J371" s="24"/>
      <c r="K371" s="24"/>
      <c r="L371" s="24"/>
      <c r="M371" s="24"/>
      <c r="N371" s="132"/>
      <c r="O371" s="132"/>
      <c r="P371" s="132"/>
      <c r="Q371" s="24"/>
      <c r="R371" s="24">
        <v>2250</v>
      </c>
      <c r="S371" s="24">
        <v>2250</v>
      </c>
      <c r="T371" s="24"/>
      <c r="U371" s="110"/>
      <c r="V371" s="24"/>
      <c r="W371" s="24"/>
    </row>
    <row r="372" s="1" customFormat="1" ht="22.5" customHeight="1" spans="1:23">
      <c r="A372" s="129" t="s">
        <v>471</v>
      </c>
      <c r="B372" s="129" t="s">
        <v>663</v>
      </c>
      <c r="C372" s="22" t="s">
        <v>662</v>
      </c>
      <c r="D372" s="129" t="s">
        <v>86</v>
      </c>
      <c r="E372" s="129" t="s">
        <v>123</v>
      </c>
      <c r="F372" s="129" t="s">
        <v>220</v>
      </c>
      <c r="G372" s="129" t="s">
        <v>611</v>
      </c>
      <c r="H372" s="129" t="s">
        <v>612</v>
      </c>
      <c r="I372" s="24">
        <v>100000</v>
      </c>
      <c r="J372" s="24"/>
      <c r="K372" s="24"/>
      <c r="L372" s="24"/>
      <c r="M372" s="24"/>
      <c r="N372" s="132"/>
      <c r="O372" s="132"/>
      <c r="P372" s="132"/>
      <c r="Q372" s="24"/>
      <c r="R372" s="24">
        <v>100000</v>
      </c>
      <c r="S372" s="24">
        <v>100000</v>
      </c>
      <c r="T372" s="24"/>
      <c r="U372" s="110"/>
      <c r="V372" s="24"/>
      <c r="W372" s="24"/>
    </row>
    <row r="373" s="1" customFormat="1" ht="22.5" customHeight="1" spans="1:23">
      <c r="A373" s="128" t="s">
        <v>664</v>
      </c>
      <c r="B373" s="25"/>
      <c r="C373" s="25"/>
      <c r="D373" s="25"/>
      <c r="E373" s="25"/>
      <c r="F373" s="25"/>
      <c r="G373" s="25"/>
      <c r="H373" s="25"/>
      <c r="I373" s="24">
        <v>3210000</v>
      </c>
      <c r="J373" s="24"/>
      <c r="K373" s="24"/>
      <c r="L373" s="24"/>
      <c r="M373" s="24"/>
      <c r="N373" s="132"/>
      <c r="O373" s="132"/>
      <c r="P373" s="132"/>
      <c r="Q373" s="24"/>
      <c r="R373" s="24">
        <v>3210000</v>
      </c>
      <c r="S373" s="24">
        <v>3210000</v>
      </c>
      <c r="T373" s="24"/>
      <c r="U373" s="110"/>
      <c r="V373" s="24"/>
      <c r="W373" s="24"/>
    </row>
    <row r="374" s="1" customFormat="1" ht="22.5" customHeight="1" spans="1:23">
      <c r="A374" s="129" t="s">
        <v>471</v>
      </c>
      <c r="B374" s="129" t="s">
        <v>665</v>
      </c>
      <c r="C374" s="22" t="s">
        <v>664</v>
      </c>
      <c r="D374" s="129" t="s">
        <v>86</v>
      </c>
      <c r="E374" s="129" t="s">
        <v>123</v>
      </c>
      <c r="F374" s="129" t="s">
        <v>220</v>
      </c>
      <c r="G374" s="129" t="s">
        <v>313</v>
      </c>
      <c r="H374" s="129" t="s">
        <v>314</v>
      </c>
      <c r="I374" s="24">
        <v>3160000</v>
      </c>
      <c r="J374" s="24"/>
      <c r="K374" s="24"/>
      <c r="L374" s="24"/>
      <c r="M374" s="24"/>
      <c r="N374" s="132"/>
      <c r="O374" s="132"/>
      <c r="P374" s="132"/>
      <c r="Q374" s="24"/>
      <c r="R374" s="24">
        <v>3160000</v>
      </c>
      <c r="S374" s="24">
        <v>3160000</v>
      </c>
      <c r="T374" s="24"/>
      <c r="U374" s="110"/>
      <c r="V374" s="24"/>
      <c r="W374" s="24"/>
    </row>
    <row r="375" s="1" customFormat="1" ht="22.5" customHeight="1" spans="1:23">
      <c r="A375" s="129" t="s">
        <v>471</v>
      </c>
      <c r="B375" s="129" t="s">
        <v>665</v>
      </c>
      <c r="C375" s="22" t="s">
        <v>664</v>
      </c>
      <c r="D375" s="129" t="s">
        <v>86</v>
      </c>
      <c r="E375" s="129" t="s">
        <v>123</v>
      </c>
      <c r="F375" s="129" t="s">
        <v>220</v>
      </c>
      <c r="G375" s="129" t="s">
        <v>377</v>
      </c>
      <c r="H375" s="129" t="s">
        <v>378</v>
      </c>
      <c r="I375" s="24">
        <v>50000</v>
      </c>
      <c r="J375" s="24"/>
      <c r="K375" s="24"/>
      <c r="L375" s="24"/>
      <c r="M375" s="24"/>
      <c r="N375" s="132"/>
      <c r="O375" s="132"/>
      <c r="P375" s="132"/>
      <c r="Q375" s="24"/>
      <c r="R375" s="24">
        <v>50000</v>
      </c>
      <c r="S375" s="24">
        <v>50000</v>
      </c>
      <c r="T375" s="24"/>
      <c r="U375" s="110"/>
      <c r="V375" s="24"/>
      <c r="W375" s="24"/>
    </row>
    <row r="376" s="1" customFormat="1" ht="22.5" customHeight="1" spans="1:23">
      <c r="A376" s="134" t="s">
        <v>151</v>
      </c>
      <c r="B376" s="135"/>
      <c r="C376" s="135"/>
      <c r="D376" s="135"/>
      <c r="E376" s="135"/>
      <c r="F376" s="135"/>
      <c r="G376" s="135"/>
      <c r="H376" s="136"/>
      <c r="I376" s="24">
        <v>56056026.1</v>
      </c>
      <c r="J376" s="24">
        <v>8102820</v>
      </c>
      <c r="K376" s="137">
        <v>2900800</v>
      </c>
      <c r="L376" s="24"/>
      <c r="M376" s="24"/>
      <c r="N376" s="132">
        <v>20647284.71</v>
      </c>
      <c r="O376" s="132"/>
      <c r="P376" s="132"/>
      <c r="Q376" s="24"/>
      <c r="R376" s="24">
        <v>27305921.39</v>
      </c>
      <c r="S376" s="24">
        <v>24255921.39</v>
      </c>
      <c r="T376" s="24"/>
      <c r="U376" s="138"/>
      <c r="V376" s="24"/>
      <c r="W376" s="24">
        <v>3050000</v>
      </c>
    </row>
  </sheetData>
  <mergeCells count="115">
    <mergeCell ref="A3:W3"/>
    <mergeCell ref="A4:I4"/>
    <mergeCell ref="J5:M5"/>
    <mergeCell ref="N5:P5"/>
    <mergeCell ref="R5:W5"/>
    <mergeCell ref="J6:K6"/>
    <mergeCell ref="A9:C9"/>
    <mergeCell ref="A16:C16"/>
    <mergeCell ref="A18:C18"/>
    <mergeCell ref="A20:C20"/>
    <mergeCell ref="A22:C22"/>
    <mergeCell ref="A26:C26"/>
    <mergeCell ref="A28:C28"/>
    <mergeCell ref="A32:C32"/>
    <mergeCell ref="A36:C36"/>
    <mergeCell ref="A39:C39"/>
    <mergeCell ref="A43:C43"/>
    <mergeCell ref="A46:C46"/>
    <mergeCell ref="A50:C50"/>
    <mergeCell ref="A55:C55"/>
    <mergeCell ref="A59:C59"/>
    <mergeCell ref="A63:C63"/>
    <mergeCell ref="A67:C67"/>
    <mergeCell ref="A72:C72"/>
    <mergeCell ref="A76:C76"/>
    <mergeCell ref="A80:C80"/>
    <mergeCell ref="A85:C85"/>
    <mergeCell ref="A89:C89"/>
    <mergeCell ref="A91:C91"/>
    <mergeCell ref="A94:C94"/>
    <mergeCell ref="A99:C99"/>
    <mergeCell ref="A102:C102"/>
    <mergeCell ref="A105:C105"/>
    <mergeCell ref="A108:C108"/>
    <mergeCell ref="A112:C112"/>
    <mergeCell ref="A114:C114"/>
    <mergeCell ref="A118:C118"/>
    <mergeCell ref="A121:C121"/>
    <mergeCell ref="A124:C124"/>
    <mergeCell ref="A130:C130"/>
    <mergeCell ref="A133:C133"/>
    <mergeCell ref="A136:C136"/>
    <mergeCell ref="A138:C138"/>
    <mergeCell ref="A148:C148"/>
    <mergeCell ref="A155:C155"/>
    <mergeCell ref="A157:C157"/>
    <mergeCell ref="A159:C159"/>
    <mergeCell ref="A162:C162"/>
    <mergeCell ref="A168:C168"/>
    <mergeCell ref="A174:C174"/>
    <mergeCell ref="A178:C178"/>
    <mergeCell ref="A185:C185"/>
    <mergeCell ref="A192:C192"/>
    <mergeCell ref="A196:C196"/>
    <mergeCell ref="A202:C202"/>
    <mergeCell ref="A207:C207"/>
    <mergeCell ref="A212:C212"/>
    <mergeCell ref="A214:C214"/>
    <mergeCell ref="A219:C219"/>
    <mergeCell ref="A223:C223"/>
    <mergeCell ref="A229:C229"/>
    <mergeCell ref="A233:C233"/>
    <mergeCell ref="A236:C236"/>
    <mergeCell ref="A238:C238"/>
    <mergeCell ref="A242:C242"/>
    <mergeCell ref="A244:C244"/>
    <mergeCell ref="A248:C248"/>
    <mergeCell ref="A253:C253"/>
    <mergeCell ref="A255:C255"/>
    <mergeCell ref="A258:C258"/>
    <mergeCell ref="A264:C264"/>
    <mergeCell ref="A269:C269"/>
    <mergeCell ref="A274:C274"/>
    <mergeCell ref="A287:C287"/>
    <mergeCell ref="A289:C289"/>
    <mergeCell ref="A292:C292"/>
    <mergeCell ref="A295:C295"/>
    <mergeCell ref="A300:C300"/>
    <mergeCell ref="A302:C302"/>
    <mergeCell ref="A308:C308"/>
    <mergeCell ref="A310:C310"/>
    <mergeCell ref="A317:C317"/>
    <mergeCell ref="A321:C321"/>
    <mergeCell ref="A325:C325"/>
    <mergeCell ref="A333:C333"/>
    <mergeCell ref="A338:C338"/>
    <mergeCell ref="A343:C343"/>
    <mergeCell ref="A345:C345"/>
    <mergeCell ref="A347:C347"/>
    <mergeCell ref="A349:C349"/>
    <mergeCell ref="A351:C351"/>
    <mergeCell ref="A356:C356"/>
    <mergeCell ref="A373:C373"/>
    <mergeCell ref="A376:H376"/>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301"/>
  <sheetViews>
    <sheetView showZeros="0" workbookViewId="0">
      <pane ySplit="1" topLeftCell="A2" activePane="bottomLeft" state="frozen"/>
      <selection/>
      <selection pane="bottomLeft" activeCell="B11" sqref="B11"/>
    </sheetView>
  </sheetViews>
  <sheetFormatPr defaultColWidth="9.13888888888889" defaultRowHeight="12" customHeight="1"/>
  <cols>
    <col min="1" max="1" width="34.2777777777778" customWidth="1"/>
    <col min="2" max="2" width="29" customWidth="1"/>
    <col min="3" max="3" width="17.1759259259259" customWidth="1"/>
    <col min="4" max="4" width="21.0277777777778" customWidth="1"/>
    <col min="5" max="5" width="23.5740740740741" customWidth="1"/>
    <col min="6" max="6" width="11.2777777777778" customWidth="1"/>
    <col min="7" max="7" width="10.3148148148148" customWidth="1"/>
    <col min="8" max="8" width="9.31481481481481" customWidth="1"/>
    <col min="9" max="9" width="13.4259259259259" customWidth="1"/>
    <col min="10" max="10" width="27.4537037037037" customWidth="1"/>
  </cols>
  <sheetData>
    <row r="1" customHeight="1" spans="1:10">
      <c r="A1" s="2"/>
      <c r="B1" s="2"/>
      <c r="C1" s="2"/>
      <c r="D1" s="2"/>
      <c r="E1" s="2"/>
      <c r="F1" s="2"/>
      <c r="G1" s="2"/>
      <c r="H1" s="2"/>
      <c r="I1" s="2"/>
      <c r="J1" s="2"/>
    </row>
    <row r="2" customHeight="1" spans="10:10">
      <c r="J2" s="57" t="s">
        <v>666</v>
      </c>
    </row>
    <row r="3" ht="28.5" customHeight="1" spans="1:10">
      <c r="A3" s="47" t="s">
        <v>667</v>
      </c>
      <c r="B3" s="29"/>
      <c r="C3" s="29"/>
      <c r="D3" s="29"/>
      <c r="E3" s="29"/>
      <c r="F3" s="48"/>
      <c r="G3" s="29"/>
      <c r="H3" s="48"/>
      <c r="I3" s="48"/>
      <c r="J3" s="29"/>
    </row>
    <row r="4" ht="15" customHeight="1" spans="1:1">
      <c r="A4" s="6" t="str">
        <f>"单位名称："&amp;"迪庆藏族自治州卫生健康委员会"</f>
        <v>单位名称：迪庆藏族自治州卫生健康委员会</v>
      </c>
    </row>
    <row r="5" ht="14.25" customHeight="1" spans="1:10">
      <c r="A5" s="49" t="s">
        <v>668</v>
      </c>
      <c r="B5" s="49" t="s">
        <v>669</v>
      </c>
      <c r="C5" s="49" t="s">
        <v>670</v>
      </c>
      <c r="D5" s="49" t="s">
        <v>671</v>
      </c>
      <c r="E5" s="49" t="s">
        <v>672</v>
      </c>
      <c r="F5" s="50" t="s">
        <v>673</v>
      </c>
      <c r="G5" s="49" t="s">
        <v>674</v>
      </c>
      <c r="H5" s="50" t="s">
        <v>675</v>
      </c>
      <c r="I5" s="50" t="s">
        <v>676</v>
      </c>
      <c r="J5" s="49" t="s">
        <v>677</v>
      </c>
    </row>
    <row r="6" ht="14.25" customHeight="1" spans="1:10">
      <c r="A6" s="49">
        <v>1</v>
      </c>
      <c r="B6" s="49">
        <v>2</v>
      </c>
      <c r="C6" s="49">
        <v>3</v>
      </c>
      <c r="D6" s="49">
        <v>4</v>
      </c>
      <c r="E6" s="49">
        <v>5</v>
      </c>
      <c r="F6" s="50">
        <v>6</v>
      </c>
      <c r="G6" s="49">
        <v>7</v>
      </c>
      <c r="H6" s="50">
        <v>8</v>
      </c>
      <c r="I6" s="50">
        <v>9</v>
      </c>
      <c r="J6" s="49">
        <v>10</v>
      </c>
    </row>
    <row r="7" ht="15" customHeight="1" spans="1:10">
      <c r="A7" s="119"/>
      <c r="B7" s="120"/>
      <c r="C7" s="120"/>
      <c r="D7" s="120"/>
      <c r="E7" s="121"/>
      <c r="F7" s="122"/>
      <c r="G7" s="121"/>
      <c r="H7" s="122"/>
      <c r="I7" s="122"/>
      <c r="J7" s="121"/>
    </row>
    <row r="8" s="1" customFormat="1" ht="22.5" customHeight="1" spans="1:10">
      <c r="A8" s="123" t="s">
        <v>72</v>
      </c>
      <c r="B8" s="51"/>
      <c r="C8" s="51"/>
      <c r="D8" s="51"/>
      <c r="E8" s="123"/>
      <c r="F8" s="51"/>
      <c r="G8" s="123"/>
      <c r="H8" s="51"/>
      <c r="I8" s="51"/>
      <c r="J8" s="123"/>
    </row>
    <row r="9" s="1" customFormat="1" ht="22.5" customHeight="1" spans="1:10">
      <c r="A9" s="123" t="str">
        <f>"   "&amp;"医疗废物处置州级补助资金"</f>
        <v>   医疗废物处置州级补助资金</v>
      </c>
      <c r="B9" s="124" t="s">
        <v>678</v>
      </c>
      <c r="C9" s="125"/>
      <c r="D9" s="125"/>
      <c r="E9" s="125"/>
      <c r="F9" s="126"/>
      <c r="G9" s="125"/>
      <c r="H9" s="126"/>
      <c r="I9" s="126"/>
      <c r="J9" s="125"/>
    </row>
    <row r="10" s="1" customFormat="1" ht="22.5" customHeight="1" spans="1:10">
      <c r="A10" s="123"/>
      <c r="B10" s="124"/>
      <c r="C10" s="125" t="s">
        <v>679</v>
      </c>
      <c r="D10" s="125" t="s">
        <v>680</v>
      </c>
      <c r="E10" s="125" t="s">
        <v>681</v>
      </c>
      <c r="F10" s="126" t="s">
        <v>682</v>
      </c>
      <c r="G10" s="125" t="s">
        <v>683</v>
      </c>
      <c r="H10" s="126" t="s">
        <v>684</v>
      </c>
      <c r="I10" s="126" t="s">
        <v>685</v>
      </c>
      <c r="J10" s="125" t="s">
        <v>681</v>
      </c>
    </row>
    <row r="11" s="1" customFormat="1" ht="22.5" customHeight="1" spans="1:10">
      <c r="A11" s="25"/>
      <c r="B11" s="25"/>
      <c r="C11" s="125" t="s">
        <v>686</v>
      </c>
      <c r="D11" s="125" t="s">
        <v>687</v>
      </c>
      <c r="E11" s="125" t="s">
        <v>688</v>
      </c>
      <c r="F11" s="126" t="s">
        <v>689</v>
      </c>
      <c r="G11" s="125" t="s">
        <v>198</v>
      </c>
      <c r="H11" s="126" t="s">
        <v>690</v>
      </c>
      <c r="I11" s="126" t="s">
        <v>685</v>
      </c>
      <c r="J11" s="125" t="s">
        <v>688</v>
      </c>
    </row>
    <row r="12" s="1" customFormat="1" ht="22.5" customHeight="1" spans="1:10">
      <c r="A12" s="25"/>
      <c r="B12" s="25"/>
      <c r="C12" s="125" t="s">
        <v>686</v>
      </c>
      <c r="D12" s="125" t="s">
        <v>691</v>
      </c>
      <c r="E12" s="125" t="s">
        <v>692</v>
      </c>
      <c r="F12" s="126" t="s">
        <v>693</v>
      </c>
      <c r="G12" s="125" t="s">
        <v>694</v>
      </c>
      <c r="H12" s="126" t="s">
        <v>684</v>
      </c>
      <c r="I12" s="126" t="s">
        <v>685</v>
      </c>
      <c r="J12" s="125" t="s">
        <v>692</v>
      </c>
    </row>
    <row r="13" s="1" customFormat="1" ht="22.5" customHeight="1" spans="1:10">
      <c r="A13" s="25"/>
      <c r="B13" s="25"/>
      <c r="C13" s="125" t="s">
        <v>686</v>
      </c>
      <c r="D13" s="125" t="s">
        <v>691</v>
      </c>
      <c r="E13" s="125" t="s">
        <v>695</v>
      </c>
      <c r="F13" s="126" t="s">
        <v>693</v>
      </c>
      <c r="G13" s="125" t="s">
        <v>694</v>
      </c>
      <c r="H13" s="126" t="s">
        <v>684</v>
      </c>
      <c r="I13" s="126" t="s">
        <v>685</v>
      </c>
      <c r="J13" s="125" t="s">
        <v>695</v>
      </c>
    </row>
    <row r="14" s="1" customFormat="1" ht="22.5" customHeight="1" spans="1:10">
      <c r="A14" s="25"/>
      <c r="B14" s="25"/>
      <c r="C14" s="125" t="s">
        <v>696</v>
      </c>
      <c r="D14" s="125" t="s">
        <v>697</v>
      </c>
      <c r="E14" s="125" t="s">
        <v>698</v>
      </c>
      <c r="F14" s="126" t="s">
        <v>693</v>
      </c>
      <c r="G14" s="125" t="s">
        <v>699</v>
      </c>
      <c r="H14" s="126" t="s">
        <v>684</v>
      </c>
      <c r="I14" s="126" t="s">
        <v>685</v>
      </c>
      <c r="J14" s="125" t="s">
        <v>698</v>
      </c>
    </row>
    <row r="15" s="1" customFormat="1" ht="22.5" customHeight="1" spans="1:10">
      <c r="A15" s="123" t="str">
        <f>"   "&amp;"迪庆州卫生专业技术藏医中级评审、省级高级评审、基层高级职称、三区三州定向评审专项资金"</f>
        <v>   迪庆州卫生专业技术藏医中级评审、省级高级评审、基层高级职称、三区三州定向评审专项资金</v>
      </c>
      <c r="B15" s="124" t="s">
        <v>700</v>
      </c>
      <c r="C15" s="25"/>
      <c r="D15" s="25"/>
      <c r="E15" s="25"/>
      <c r="F15" s="25"/>
      <c r="G15" s="25"/>
      <c r="H15" s="25"/>
      <c r="I15" s="25"/>
      <c r="J15" s="25"/>
    </row>
    <row r="16" s="1" customFormat="1" ht="22.5" customHeight="1" spans="1:10">
      <c r="A16" s="25"/>
      <c r="B16" s="25"/>
      <c r="C16" s="125" t="s">
        <v>679</v>
      </c>
      <c r="D16" s="125" t="s">
        <v>701</v>
      </c>
      <c r="E16" s="125" t="s">
        <v>702</v>
      </c>
      <c r="F16" s="126" t="s">
        <v>693</v>
      </c>
      <c r="G16" s="125" t="s">
        <v>703</v>
      </c>
      <c r="H16" s="126" t="s">
        <v>704</v>
      </c>
      <c r="I16" s="126" t="s">
        <v>685</v>
      </c>
      <c r="J16" s="125" t="s">
        <v>705</v>
      </c>
    </row>
    <row r="17" s="1" customFormat="1" ht="22.5" customHeight="1" spans="1:10">
      <c r="A17" s="25"/>
      <c r="B17" s="25"/>
      <c r="C17" s="125" t="s">
        <v>679</v>
      </c>
      <c r="D17" s="125" t="s">
        <v>680</v>
      </c>
      <c r="E17" s="125" t="s">
        <v>706</v>
      </c>
      <c r="F17" s="126" t="s">
        <v>682</v>
      </c>
      <c r="G17" s="125" t="s">
        <v>707</v>
      </c>
      <c r="H17" s="126" t="s">
        <v>684</v>
      </c>
      <c r="I17" s="126" t="s">
        <v>708</v>
      </c>
      <c r="J17" s="125" t="s">
        <v>709</v>
      </c>
    </row>
    <row r="18" s="1" customFormat="1" ht="22.5" customHeight="1" spans="1:10">
      <c r="A18" s="25"/>
      <c r="B18" s="25"/>
      <c r="C18" s="125" t="s">
        <v>679</v>
      </c>
      <c r="D18" s="125" t="s">
        <v>710</v>
      </c>
      <c r="E18" s="125" t="s">
        <v>711</v>
      </c>
      <c r="F18" s="126" t="s">
        <v>682</v>
      </c>
      <c r="G18" s="125" t="s">
        <v>694</v>
      </c>
      <c r="H18" s="126" t="s">
        <v>684</v>
      </c>
      <c r="I18" s="126" t="s">
        <v>708</v>
      </c>
      <c r="J18" s="125" t="s">
        <v>712</v>
      </c>
    </row>
    <row r="19" s="1" customFormat="1" ht="22.5" customHeight="1" spans="1:10">
      <c r="A19" s="25"/>
      <c r="B19" s="25"/>
      <c r="C19" s="125" t="s">
        <v>686</v>
      </c>
      <c r="D19" s="125" t="s">
        <v>713</v>
      </c>
      <c r="E19" s="125" t="s">
        <v>714</v>
      </c>
      <c r="F19" s="126" t="s">
        <v>682</v>
      </c>
      <c r="G19" s="125" t="s">
        <v>715</v>
      </c>
      <c r="H19" s="126" t="s">
        <v>716</v>
      </c>
      <c r="I19" s="126" t="s">
        <v>685</v>
      </c>
      <c r="J19" s="125" t="s">
        <v>717</v>
      </c>
    </row>
    <row r="20" s="1" customFormat="1" ht="22.5" customHeight="1" spans="1:10">
      <c r="A20" s="25"/>
      <c r="B20" s="25"/>
      <c r="C20" s="125" t="s">
        <v>696</v>
      </c>
      <c r="D20" s="125" t="s">
        <v>697</v>
      </c>
      <c r="E20" s="125" t="s">
        <v>718</v>
      </c>
      <c r="F20" s="126" t="s">
        <v>693</v>
      </c>
      <c r="G20" s="125" t="s">
        <v>694</v>
      </c>
      <c r="H20" s="126" t="s">
        <v>684</v>
      </c>
      <c r="I20" s="126" t="s">
        <v>708</v>
      </c>
      <c r="J20" s="125" t="s">
        <v>719</v>
      </c>
    </row>
    <row r="21" s="1" customFormat="1" ht="22.5" customHeight="1" spans="1:10">
      <c r="A21" s="123" t="str">
        <f>"   "&amp;"全州卫生事业发展综合保障项目经费"</f>
        <v>   全州卫生事业发展综合保障项目经费</v>
      </c>
      <c r="B21" s="124" t="s">
        <v>720</v>
      </c>
      <c r="C21" s="25"/>
      <c r="D21" s="25"/>
      <c r="E21" s="25"/>
      <c r="F21" s="25"/>
      <c r="G21" s="25"/>
      <c r="H21" s="25"/>
      <c r="I21" s="25"/>
      <c r="J21" s="25"/>
    </row>
    <row r="22" s="1" customFormat="1" ht="22.5" customHeight="1" spans="1:10">
      <c r="A22" s="25"/>
      <c r="B22" s="25"/>
      <c r="C22" s="125" t="s">
        <v>679</v>
      </c>
      <c r="D22" s="125" t="s">
        <v>701</v>
      </c>
      <c r="E22" s="125" t="s">
        <v>721</v>
      </c>
      <c r="F22" s="126" t="s">
        <v>693</v>
      </c>
      <c r="G22" s="125" t="s">
        <v>722</v>
      </c>
      <c r="H22" s="126" t="s">
        <v>723</v>
      </c>
      <c r="I22" s="126" t="s">
        <v>685</v>
      </c>
      <c r="J22" s="125" t="s">
        <v>724</v>
      </c>
    </row>
    <row r="23" s="1" customFormat="1" ht="22.5" customHeight="1" spans="1:10">
      <c r="A23" s="25"/>
      <c r="B23" s="25"/>
      <c r="C23" s="125" t="s">
        <v>679</v>
      </c>
      <c r="D23" s="125" t="s">
        <v>701</v>
      </c>
      <c r="E23" s="125" t="s">
        <v>725</v>
      </c>
      <c r="F23" s="126" t="s">
        <v>682</v>
      </c>
      <c r="G23" s="125" t="s">
        <v>195</v>
      </c>
      <c r="H23" s="126" t="s">
        <v>726</v>
      </c>
      <c r="I23" s="126" t="s">
        <v>685</v>
      </c>
      <c r="J23" s="125" t="s">
        <v>727</v>
      </c>
    </row>
    <row r="24" s="1" customFormat="1" ht="22.5" customHeight="1" spans="1:10">
      <c r="A24" s="25"/>
      <c r="B24" s="25"/>
      <c r="C24" s="125" t="s">
        <v>679</v>
      </c>
      <c r="D24" s="125" t="s">
        <v>680</v>
      </c>
      <c r="E24" s="125" t="s">
        <v>728</v>
      </c>
      <c r="F24" s="126" t="s">
        <v>682</v>
      </c>
      <c r="G24" s="125" t="s">
        <v>729</v>
      </c>
      <c r="H24" s="126" t="s">
        <v>684</v>
      </c>
      <c r="I24" s="126" t="s">
        <v>685</v>
      </c>
      <c r="J24" s="125" t="s">
        <v>730</v>
      </c>
    </row>
    <row r="25" s="1" customFormat="1" ht="22.5" customHeight="1" spans="1:10">
      <c r="A25" s="25"/>
      <c r="B25" s="25"/>
      <c r="C25" s="125" t="s">
        <v>679</v>
      </c>
      <c r="D25" s="125" t="s">
        <v>680</v>
      </c>
      <c r="E25" s="125" t="s">
        <v>731</v>
      </c>
      <c r="F25" s="126" t="s">
        <v>682</v>
      </c>
      <c r="G25" s="125" t="s">
        <v>732</v>
      </c>
      <c r="H25" s="126" t="s">
        <v>684</v>
      </c>
      <c r="I25" s="126" t="s">
        <v>685</v>
      </c>
      <c r="J25" s="125" t="s">
        <v>733</v>
      </c>
    </row>
    <row r="26" s="1" customFormat="1" ht="22.5" customHeight="1" spans="1:10">
      <c r="A26" s="25"/>
      <c r="B26" s="25"/>
      <c r="C26" s="125" t="s">
        <v>679</v>
      </c>
      <c r="D26" s="125" t="s">
        <v>710</v>
      </c>
      <c r="E26" s="125" t="s">
        <v>734</v>
      </c>
      <c r="F26" s="126" t="s">
        <v>693</v>
      </c>
      <c r="G26" s="125" t="s">
        <v>194</v>
      </c>
      <c r="H26" s="126" t="s">
        <v>735</v>
      </c>
      <c r="I26" s="126" t="s">
        <v>685</v>
      </c>
      <c r="J26" s="125" t="s">
        <v>736</v>
      </c>
    </row>
    <row r="27" s="1" customFormat="1" ht="22.5" customHeight="1" spans="1:10">
      <c r="A27" s="25"/>
      <c r="B27" s="25"/>
      <c r="C27" s="125" t="s">
        <v>686</v>
      </c>
      <c r="D27" s="125" t="s">
        <v>687</v>
      </c>
      <c r="E27" s="125" t="s">
        <v>737</v>
      </c>
      <c r="F27" s="126" t="s">
        <v>682</v>
      </c>
      <c r="G27" s="125" t="s">
        <v>738</v>
      </c>
      <c r="H27" s="126" t="s">
        <v>739</v>
      </c>
      <c r="I27" s="126" t="s">
        <v>708</v>
      </c>
      <c r="J27" s="125" t="s">
        <v>740</v>
      </c>
    </row>
    <row r="28" s="1" customFormat="1" ht="22.5" customHeight="1" spans="1:10">
      <c r="A28" s="25"/>
      <c r="B28" s="25"/>
      <c r="C28" s="125" t="s">
        <v>686</v>
      </c>
      <c r="D28" s="125" t="s">
        <v>687</v>
      </c>
      <c r="E28" s="125" t="s">
        <v>741</v>
      </c>
      <c r="F28" s="126" t="s">
        <v>682</v>
      </c>
      <c r="G28" s="125" t="s">
        <v>699</v>
      </c>
      <c r="H28" s="126" t="s">
        <v>684</v>
      </c>
      <c r="I28" s="126" t="s">
        <v>708</v>
      </c>
      <c r="J28" s="125" t="s">
        <v>742</v>
      </c>
    </row>
    <row r="29" s="1" customFormat="1" ht="22.5" customHeight="1" spans="1:10">
      <c r="A29" s="25"/>
      <c r="B29" s="25"/>
      <c r="C29" s="125" t="s">
        <v>696</v>
      </c>
      <c r="D29" s="125" t="s">
        <v>697</v>
      </c>
      <c r="E29" s="125" t="s">
        <v>743</v>
      </c>
      <c r="F29" s="126" t="s">
        <v>693</v>
      </c>
      <c r="G29" s="125" t="s">
        <v>744</v>
      </c>
      <c r="H29" s="126" t="s">
        <v>684</v>
      </c>
      <c r="I29" s="126" t="s">
        <v>708</v>
      </c>
      <c r="J29" s="125" t="s">
        <v>745</v>
      </c>
    </row>
    <row r="30" s="1" customFormat="1" ht="22.5" customHeight="1" spans="1:10">
      <c r="A30" s="123" t="str">
        <f>"   "&amp;"基层卫生服务能力提升项目经费"</f>
        <v>   基层卫生服务能力提升项目经费</v>
      </c>
      <c r="B30" s="124" t="s">
        <v>746</v>
      </c>
      <c r="C30" s="25"/>
      <c r="D30" s="25"/>
      <c r="E30" s="25"/>
      <c r="F30" s="25"/>
      <c r="G30" s="25"/>
      <c r="H30" s="25"/>
      <c r="I30" s="25"/>
      <c r="J30" s="25"/>
    </row>
    <row r="31" s="1" customFormat="1" ht="22.5" customHeight="1" spans="1:10">
      <c r="A31" s="25"/>
      <c r="B31" s="25"/>
      <c r="C31" s="125" t="s">
        <v>679</v>
      </c>
      <c r="D31" s="125" t="s">
        <v>701</v>
      </c>
      <c r="E31" s="125" t="s">
        <v>747</v>
      </c>
      <c r="F31" s="126" t="s">
        <v>682</v>
      </c>
      <c r="G31" s="125" t="s">
        <v>197</v>
      </c>
      <c r="H31" s="126" t="s">
        <v>723</v>
      </c>
      <c r="I31" s="126" t="s">
        <v>685</v>
      </c>
      <c r="J31" s="125" t="s">
        <v>748</v>
      </c>
    </row>
    <row r="32" s="1" customFormat="1" ht="22.5" customHeight="1" spans="1:10">
      <c r="A32" s="25"/>
      <c r="B32" s="25"/>
      <c r="C32" s="125" t="s">
        <v>679</v>
      </c>
      <c r="D32" s="125" t="s">
        <v>701</v>
      </c>
      <c r="E32" s="125" t="s">
        <v>749</v>
      </c>
      <c r="F32" s="126" t="s">
        <v>682</v>
      </c>
      <c r="G32" s="125" t="s">
        <v>197</v>
      </c>
      <c r="H32" s="126" t="s">
        <v>723</v>
      </c>
      <c r="I32" s="126" t="s">
        <v>685</v>
      </c>
      <c r="J32" s="125" t="s">
        <v>750</v>
      </c>
    </row>
    <row r="33" s="1" customFormat="1" ht="22.5" customHeight="1" spans="1:10">
      <c r="A33" s="25"/>
      <c r="B33" s="25"/>
      <c r="C33" s="125" t="s">
        <v>679</v>
      </c>
      <c r="D33" s="125" t="s">
        <v>680</v>
      </c>
      <c r="E33" s="125" t="s">
        <v>751</v>
      </c>
      <c r="F33" s="126" t="s">
        <v>693</v>
      </c>
      <c r="G33" s="125" t="s">
        <v>694</v>
      </c>
      <c r="H33" s="126" t="s">
        <v>684</v>
      </c>
      <c r="I33" s="126" t="s">
        <v>708</v>
      </c>
      <c r="J33" s="125" t="s">
        <v>752</v>
      </c>
    </row>
    <row r="34" s="1" customFormat="1" ht="22.5" customHeight="1" spans="1:10">
      <c r="A34" s="25"/>
      <c r="B34" s="25"/>
      <c r="C34" s="125" t="s">
        <v>679</v>
      </c>
      <c r="D34" s="125" t="s">
        <v>680</v>
      </c>
      <c r="E34" s="125" t="s">
        <v>753</v>
      </c>
      <c r="F34" s="126" t="s">
        <v>693</v>
      </c>
      <c r="G34" s="125" t="s">
        <v>694</v>
      </c>
      <c r="H34" s="126" t="s">
        <v>684</v>
      </c>
      <c r="I34" s="126" t="s">
        <v>708</v>
      </c>
      <c r="J34" s="125" t="s">
        <v>754</v>
      </c>
    </row>
    <row r="35" s="1" customFormat="1" ht="22.5" customHeight="1" spans="1:10">
      <c r="A35" s="25"/>
      <c r="B35" s="25"/>
      <c r="C35" s="125" t="s">
        <v>686</v>
      </c>
      <c r="D35" s="125" t="s">
        <v>687</v>
      </c>
      <c r="E35" s="125" t="s">
        <v>755</v>
      </c>
      <c r="F35" s="126" t="s">
        <v>682</v>
      </c>
      <c r="G35" s="125" t="s">
        <v>756</v>
      </c>
      <c r="H35" s="126" t="s">
        <v>735</v>
      </c>
      <c r="I35" s="126" t="s">
        <v>708</v>
      </c>
      <c r="J35" s="125" t="s">
        <v>757</v>
      </c>
    </row>
    <row r="36" s="1" customFormat="1" ht="22.5" customHeight="1" spans="1:10">
      <c r="A36" s="25"/>
      <c r="B36" s="25"/>
      <c r="C36" s="125" t="s">
        <v>696</v>
      </c>
      <c r="D36" s="125" t="s">
        <v>697</v>
      </c>
      <c r="E36" s="125" t="s">
        <v>758</v>
      </c>
      <c r="F36" s="126" t="s">
        <v>693</v>
      </c>
      <c r="G36" s="125" t="s">
        <v>756</v>
      </c>
      <c r="H36" s="126" t="s">
        <v>735</v>
      </c>
      <c r="I36" s="126" t="s">
        <v>708</v>
      </c>
      <c r="J36" s="125" t="s">
        <v>759</v>
      </c>
    </row>
    <row r="37" s="1" customFormat="1" ht="22.5" customHeight="1" spans="1:10">
      <c r="A37" s="123" t="str">
        <f>"   "&amp;"基本公共卫生服务项目考核经费"</f>
        <v>   基本公共卫生服务项目考核经费</v>
      </c>
      <c r="B37" s="124" t="s">
        <v>760</v>
      </c>
      <c r="C37" s="25"/>
      <c r="D37" s="25"/>
      <c r="E37" s="25"/>
      <c r="F37" s="25"/>
      <c r="G37" s="25"/>
      <c r="H37" s="25"/>
      <c r="I37" s="25"/>
      <c r="J37" s="25"/>
    </row>
    <row r="38" s="1" customFormat="1" ht="22.5" customHeight="1" spans="1:10">
      <c r="A38" s="25"/>
      <c r="B38" s="25"/>
      <c r="C38" s="125" t="s">
        <v>679</v>
      </c>
      <c r="D38" s="125" t="s">
        <v>701</v>
      </c>
      <c r="E38" s="125" t="s">
        <v>761</v>
      </c>
      <c r="F38" s="126" t="s">
        <v>693</v>
      </c>
      <c r="G38" s="125" t="s">
        <v>699</v>
      </c>
      <c r="H38" s="126" t="s">
        <v>684</v>
      </c>
      <c r="I38" s="126" t="s">
        <v>708</v>
      </c>
      <c r="J38" s="125" t="s">
        <v>762</v>
      </c>
    </row>
    <row r="39" s="1" customFormat="1" ht="22.5" customHeight="1" spans="1:10">
      <c r="A39" s="25"/>
      <c r="B39" s="25"/>
      <c r="C39" s="125" t="s">
        <v>679</v>
      </c>
      <c r="D39" s="125" t="s">
        <v>701</v>
      </c>
      <c r="E39" s="125" t="s">
        <v>763</v>
      </c>
      <c r="F39" s="126" t="s">
        <v>693</v>
      </c>
      <c r="G39" s="125" t="s">
        <v>683</v>
      </c>
      <c r="H39" s="126" t="s">
        <v>684</v>
      </c>
      <c r="I39" s="126" t="s">
        <v>708</v>
      </c>
      <c r="J39" s="125" t="s">
        <v>764</v>
      </c>
    </row>
    <row r="40" s="1" customFormat="1" ht="22.5" customHeight="1" spans="1:10">
      <c r="A40" s="25"/>
      <c r="B40" s="25"/>
      <c r="C40" s="125" t="s">
        <v>679</v>
      </c>
      <c r="D40" s="125" t="s">
        <v>680</v>
      </c>
      <c r="E40" s="125" t="s">
        <v>765</v>
      </c>
      <c r="F40" s="126" t="s">
        <v>693</v>
      </c>
      <c r="G40" s="125" t="s">
        <v>707</v>
      </c>
      <c r="H40" s="126" t="s">
        <v>684</v>
      </c>
      <c r="I40" s="126" t="s">
        <v>708</v>
      </c>
      <c r="J40" s="125" t="s">
        <v>766</v>
      </c>
    </row>
    <row r="41" s="1" customFormat="1" ht="22.5" customHeight="1" spans="1:10">
      <c r="A41" s="25"/>
      <c r="B41" s="25"/>
      <c r="C41" s="125" t="s">
        <v>679</v>
      </c>
      <c r="D41" s="125" t="s">
        <v>680</v>
      </c>
      <c r="E41" s="125" t="s">
        <v>767</v>
      </c>
      <c r="F41" s="126" t="s">
        <v>693</v>
      </c>
      <c r="G41" s="125" t="s">
        <v>707</v>
      </c>
      <c r="H41" s="126" t="s">
        <v>684</v>
      </c>
      <c r="I41" s="126" t="s">
        <v>708</v>
      </c>
      <c r="J41" s="125" t="s">
        <v>768</v>
      </c>
    </row>
    <row r="42" s="1" customFormat="1" ht="22.5" customHeight="1" spans="1:10">
      <c r="A42" s="25"/>
      <c r="B42" s="25"/>
      <c r="C42" s="125" t="s">
        <v>679</v>
      </c>
      <c r="D42" s="125" t="s">
        <v>680</v>
      </c>
      <c r="E42" s="125" t="s">
        <v>769</v>
      </c>
      <c r="F42" s="126" t="s">
        <v>693</v>
      </c>
      <c r="G42" s="125" t="s">
        <v>699</v>
      </c>
      <c r="H42" s="126" t="s">
        <v>684</v>
      </c>
      <c r="I42" s="126" t="s">
        <v>708</v>
      </c>
      <c r="J42" s="125" t="s">
        <v>770</v>
      </c>
    </row>
    <row r="43" s="1" customFormat="1" ht="22.5" customHeight="1" spans="1:10">
      <c r="A43" s="25"/>
      <c r="B43" s="25"/>
      <c r="C43" s="125" t="s">
        <v>679</v>
      </c>
      <c r="D43" s="125" t="s">
        <v>680</v>
      </c>
      <c r="E43" s="125" t="s">
        <v>771</v>
      </c>
      <c r="F43" s="126" t="s">
        <v>693</v>
      </c>
      <c r="G43" s="125" t="s">
        <v>744</v>
      </c>
      <c r="H43" s="126" t="s">
        <v>684</v>
      </c>
      <c r="I43" s="126" t="s">
        <v>708</v>
      </c>
      <c r="J43" s="125" t="s">
        <v>772</v>
      </c>
    </row>
    <row r="44" s="1" customFormat="1" ht="22.5" customHeight="1" spans="1:10">
      <c r="A44" s="25"/>
      <c r="B44" s="25"/>
      <c r="C44" s="125" t="s">
        <v>679</v>
      </c>
      <c r="D44" s="125" t="s">
        <v>680</v>
      </c>
      <c r="E44" s="125" t="s">
        <v>773</v>
      </c>
      <c r="F44" s="126" t="s">
        <v>693</v>
      </c>
      <c r="G44" s="125" t="s">
        <v>744</v>
      </c>
      <c r="H44" s="126" t="s">
        <v>684</v>
      </c>
      <c r="I44" s="126" t="s">
        <v>708</v>
      </c>
      <c r="J44" s="125" t="s">
        <v>774</v>
      </c>
    </row>
    <row r="45" s="1" customFormat="1" ht="22.5" customHeight="1" spans="1:10">
      <c r="A45" s="25"/>
      <c r="B45" s="25"/>
      <c r="C45" s="125" t="s">
        <v>686</v>
      </c>
      <c r="D45" s="125" t="s">
        <v>687</v>
      </c>
      <c r="E45" s="125" t="s">
        <v>775</v>
      </c>
      <c r="F45" s="126" t="s">
        <v>693</v>
      </c>
      <c r="G45" s="125" t="s">
        <v>776</v>
      </c>
      <c r="H45" s="126" t="s">
        <v>684</v>
      </c>
      <c r="I45" s="126" t="s">
        <v>708</v>
      </c>
      <c r="J45" s="125" t="s">
        <v>777</v>
      </c>
    </row>
    <row r="46" s="1" customFormat="1" ht="22.5" customHeight="1" spans="1:10">
      <c r="A46" s="25"/>
      <c r="B46" s="25"/>
      <c r="C46" s="125" t="s">
        <v>686</v>
      </c>
      <c r="D46" s="125" t="s">
        <v>687</v>
      </c>
      <c r="E46" s="125" t="s">
        <v>778</v>
      </c>
      <c r="F46" s="126" t="s">
        <v>693</v>
      </c>
      <c r="G46" s="125" t="s">
        <v>779</v>
      </c>
      <c r="H46" s="126" t="s">
        <v>684</v>
      </c>
      <c r="I46" s="126" t="s">
        <v>708</v>
      </c>
      <c r="J46" s="125" t="s">
        <v>780</v>
      </c>
    </row>
    <row r="47" s="1" customFormat="1" ht="22.5" customHeight="1" spans="1:10">
      <c r="A47" s="25"/>
      <c r="B47" s="25"/>
      <c r="C47" s="125" t="s">
        <v>696</v>
      </c>
      <c r="D47" s="125" t="s">
        <v>697</v>
      </c>
      <c r="E47" s="125" t="s">
        <v>781</v>
      </c>
      <c r="F47" s="126" t="s">
        <v>693</v>
      </c>
      <c r="G47" s="125" t="s">
        <v>782</v>
      </c>
      <c r="H47" s="126" t="s">
        <v>684</v>
      </c>
      <c r="I47" s="126" t="s">
        <v>708</v>
      </c>
      <c r="J47" s="125" t="s">
        <v>783</v>
      </c>
    </row>
    <row r="48" s="1" customFormat="1" ht="22.5" customHeight="1" spans="1:10">
      <c r="A48" s="123" t="str">
        <f>"   "&amp;"国家医师资格、卫生专业技术、护士执业资格、医师定期考核确有人才考试考务工作经费"</f>
        <v>   国家医师资格、卫生专业技术、护士执业资格、医师定期考核确有人才考试考务工作经费</v>
      </c>
      <c r="B48" s="124" t="s">
        <v>784</v>
      </c>
      <c r="C48" s="25"/>
      <c r="D48" s="25"/>
      <c r="E48" s="25"/>
      <c r="F48" s="25"/>
      <c r="G48" s="25"/>
      <c r="H48" s="25"/>
      <c r="I48" s="25"/>
      <c r="J48" s="25"/>
    </row>
    <row r="49" s="1" customFormat="1" ht="22.5" customHeight="1" spans="1:10">
      <c r="A49" s="25"/>
      <c r="B49" s="25"/>
      <c r="C49" s="125" t="s">
        <v>679</v>
      </c>
      <c r="D49" s="125" t="s">
        <v>701</v>
      </c>
      <c r="E49" s="125" t="s">
        <v>785</v>
      </c>
      <c r="F49" s="126" t="s">
        <v>693</v>
      </c>
      <c r="G49" s="125" t="s">
        <v>786</v>
      </c>
      <c r="H49" s="126" t="s">
        <v>726</v>
      </c>
      <c r="I49" s="126" t="s">
        <v>708</v>
      </c>
      <c r="J49" s="125" t="s">
        <v>787</v>
      </c>
    </row>
    <row r="50" s="1" customFormat="1" ht="22.5" customHeight="1" spans="1:10">
      <c r="A50" s="25"/>
      <c r="B50" s="25"/>
      <c r="C50" s="125" t="s">
        <v>679</v>
      </c>
      <c r="D50" s="125" t="s">
        <v>680</v>
      </c>
      <c r="E50" s="125" t="s">
        <v>788</v>
      </c>
      <c r="F50" s="126" t="s">
        <v>693</v>
      </c>
      <c r="G50" s="125" t="s">
        <v>694</v>
      </c>
      <c r="H50" s="126" t="s">
        <v>684</v>
      </c>
      <c r="I50" s="126" t="s">
        <v>708</v>
      </c>
      <c r="J50" s="125" t="s">
        <v>787</v>
      </c>
    </row>
    <row r="51" s="1" customFormat="1" ht="22.5" customHeight="1" spans="1:10">
      <c r="A51" s="25"/>
      <c r="B51" s="25"/>
      <c r="C51" s="125" t="s">
        <v>679</v>
      </c>
      <c r="D51" s="125" t="s">
        <v>710</v>
      </c>
      <c r="E51" s="125" t="s">
        <v>789</v>
      </c>
      <c r="F51" s="126" t="s">
        <v>693</v>
      </c>
      <c r="G51" s="125" t="s">
        <v>694</v>
      </c>
      <c r="H51" s="126" t="s">
        <v>684</v>
      </c>
      <c r="I51" s="126" t="s">
        <v>708</v>
      </c>
      <c r="J51" s="125" t="s">
        <v>787</v>
      </c>
    </row>
    <row r="52" s="1" customFormat="1" ht="22.5" customHeight="1" spans="1:10">
      <c r="A52" s="25"/>
      <c r="B52" s="25"/>
      <c r="C52" s="125" t="s">
        <v>686</v>
      </c>
      <c r="D52" s="125" t="s">
        <v>687</v>
      </c>
      <c r="E52" s="125" t="s">
        <v>790</v>
      </c>
      <c r="F52" s="126" t="s">
        <v>682</v>
      </c>
      <c r="G52" s="125" t="s">
        <v>791</v>
      </c>
      <c r="H52" s="126" t="s">
        <v>735</v>
      </c>
      <c r="I52" s="126" t="s">
        <v>708</v>
      </c>
      <c r="J52" s="125" t="s">
        <v>792</v>
      </c>
    </row>
    <row r="53" s="1" customFormat="1" ht="22.5" customHeight="1" spans="1:10">
      <c r="A53" s="25"/>
      <c r="B53" s="25"/>
      <c r="C53" s="125" t="s">
        <v>696</v>
      </c>
      <c r="D53" s="125" t="s">
        <v>697</v>
      </c>
      <c r="E53" s="125" t="s">
        <v>793</v>
      </c>
      <c r="F53" s="126" t="s">
        <v>693</v>
      </c>
      <c r="G53" s="125" t="s">
        <v>794</v>
      </c>
      <c r="H53" s="126" t="s">
        <v>684</v>
      </c>
      <c r="I53" s="126" t="s">
        <v>708</v>
      </c>
      <c r="J53" s="125" t="s">
        <v>795</v>
      </c>
    </row>
    <row r="54" s="1" customFormat="1" ht="22.5" customHeight="1" spans="1:10">
      <c r="A54" s="123" t="str">
        <f>"   "&amp;"疾病预防控制及防治艾滋病专项项目资金"</f>
        <v>   疾病预防控制及防治艾滋病专项项目资金</v>
      </c>
      <c r="B54" s="124" t="s">
        <v>796</v>
      </c>
      <c r="C54" s="25"/>
      <c r="D54" s="25"/>
      <c r="E54" s="25"/>
      <c r="F54" s="25"/>
      <c r="G54" s="25"/>
      <c r="H54" s="25"/>
      <c r="I54" s="25"/>
      <c r="J54" s="25"/>
    </row>
    <row r="55" s="1" customFormat="1" ht="22.5" customHeight="1" spans="1:10">
      <c r="A55" s="25"/>
      <c r="B55" s="25"/>
      <c r="C55" s="125" t="s">
        <v>679</v>
      </c>
      <c r="D55" s="125" t="s">
        <v>701</v>
      </c>
      <c r="E55" s="125" t="s">
        <v>797</v>
      </c>
      <c r="F55" s="126" t="s">
        <v>693</v>
      </c>
      <c r="G55" s="125" t="s">
        <v>195</v>
      </c>
      <c r="H55" s="126" t="s">
        <v>726</v>
      </c>
      <c r="I55" s="126" t="s">
        <v>708</v>
      </c>
      <c r="J55" s="125" t="s">
        <v>764</v>
      </c>
    </row>
    <row r="56" s="1" customFormat="1" ht="22.5" customHeight="1" spans="1:10">
      <c r="A56" s="25"/>
      <c r="B56" s="25"/>
      <c r="C56" s="125" t="s">
        <v>679</v>
      </c>
      <c r="D56" s="125" t="s">
        <v>701</v>
      </c>
      <c r="E56" s="125" t="s">
        <v>798</v>
      </c>
      <c r="F56" s="126" t="s">
        <v>693</v>
      </c>
      <c r="G56" s="125" t="s">
        <v>195</v>
      </c>
      <c r="H56" s="126" t="s">
        <v>726</v>
      </c>
      <c r="I56" s="126" t="s">
        <v>708</v>
      </c>
      <c r="J56" s="125" t="s">
        <v>799</v>
      </c>
    </row>
    <row r="57" s="1" customFormat="1" ht="22.5" customHeight="1" spans="1:10">
      <c r="A57" s="25"/>
      <c r="B57" s="25"/>
      <c r="C57" s="125" t="s">
        <v>679</v>
      </c>
      <c r="D57" s="125" t="s">
        <v>701</v>
      </c>
      <c r="E57" s="125" t="s">
        <v>800</v>
      </c>
      <c r="F57" s="126" t="s">
        <v>693</v>
      </c>
      <c r="G57" s="125" t="s">
        <v>801</v>
      </c>
      <c r="H57" s="126" t="s">
        <v>704</v>
      </c>
      <c r="I57" s="126" t="s">
        <v>708</v>
      </c>
      <c r="J57" s="125" t="s">
        <v>802</v>
      </c>
    </row>
    <row r="58" s="1" customFormat="1" ht="22.5" customHeight="1" spans="1:10">
      <c r="A58" s="25"/>
      <c r="B58" s="25"/>
      <c r="C58" s="125" t="s">
        <v>679</v>
      </c>
      <c r="D58" s="125" t="s">
        <v>701</v>
      </c>
      <c r="E58" s="125" t="s">
        <v>803</v>
      </c>
      <c r="F58" s="126" t="s">
        <v>693</v>
      </c>
      <c r="G58" s="125" t="s">
        <v>196</v>
      </c>
      <c r="H58" s="126" t="s">
        <v>726</v>
      </c>
      <c r="I58" s="126" t="s">
        <v>708</v>
      </c>
      <c r="J58" s="125" t="s">
        <v>804</v>
      </c>
    </row>
    <row r="59" s="1" customFormat="1" ht="22.5" customHeight="1" spans="1:10">
      <c r="A59" s="25"/>
      <c r="B59" s="25"/>
      <c r="C59" s="125" t="s">
        <v>679</v>
      </c>
      <c r="D59" s="125" t="s">
        <v>680</v>
      </c>
      <c r="E59" s="125" t="s">
        <v>805</v>
      </c>
      <c r="F59" s="126" t="s">
        <v>693</v>
      </c>
      <c r="G59" s="125" t="s">
        <v>694</v>
      </c>
      <c r="H59" s="126" t="s">
        <v>684</v>
      </c>
      <c r="I59" s="126" t="s">
        <v>708</v>
      </c>
      <c r="J59" s="125" t="s">
        <v>806</v>
      </c>
    </row>
    <row r="60" s="1" customFormat="1" ht="22.5" customHeight="1" spans="1:10">
      <c r="A60" s="25"/>
      <c r="B60" s="25"/>
      <c r="C60" s="125" t="s">
        <v>679</v>
      </c>
      <c r="D60" s="125" t="s">
        <v>680</v>
      </c>
      <c r="E60" s="125" t="s">
        <v>807</v>
      </c>
      <c r="F60" s="126" t="s">
        <v>693</v>
      </c>
      <c r="G60" s="125" t="s">
        <v>694</v>
      </c>
      <c r="H60" s="126" t="s">
        <v>684</v>
      </c>
      <c r="I60" s="126" t="s">
        <v>708</v>
      </c>
      <c r="J60" s="125" t="s">
        <v>808</v>
      </c>
    </row>
    <row r="61" s="1" customFormat="1" ht="22.5" customHeight="1" spans="1:10">
      <c r="A61" s="25"/>
      <c r="B61" s="25"/>
      <c r="C61" s="125" t="s">
        <v>679</v>
      </c>
      <c r="D61" s="125" t="s">
        <v>680</v>
      </c>
      <c r="E61" s="125" t="s">
        <v>809</v>
      </c>
      <c r="F61" s="126" t="s">
        <v>693</v>
      </c>
      <c r="G61" s="125" t="s">
        <v>810</v>
      </c>
      <c r="H61" s="126" t="s">
        <v>684</v>
      </c>
      <c r="I61" s="126" t="s">
        <v>708</v>
      </c>
      <c r="J61" s="125" t="s">
        <v>811</v>
      </c>
    </row>
    <row r="62" s="1" customFormat="1" ht="22.5" customHeight="1" spans="1:10">
      <c r="A62" s="25"/>
      <c r="B62" s="25"/>
      <c r="C62" s="125" t="s">
        <v>686</v>
      </c>
      <c r="D62" s="125" t="s">
        <v>687</v>
      </c>
      <c r="E62" s="125" t="s">
        <v>812</v>
      </c>
      <c r="F62" s="126" t="s">
        <v>693</v>
      </c>
      <c r="G62" s="125" t="s">
        <v>813</v>
      </c>
      <c r="H62" s="126" t="s">
        <v>684</v>
      </c>
      <c r="I62" s="126" t="s">
        <v>708</v>
      </c>
      <c r="J62" s="125" t="s">
        <v>777</v>
      </c>
    </row>
    <row r="63" s="1" customFormat="1" ht="22.5" customHeight="1" spans="1:10">
      <c r="A63" s="25"/>
      <c r="B63" s="25"/>
      <c r="C63" s="125" t="s">
        <v>696</v>
      </c>
      <c r="D63" s="125" t="s">
        <v>697</v>
      </c>
      <c r="E63" s="125" t="s">
        <v>814</v>
      </c>
      <c r="F63" s="126" t="s">
        <v>693</v>
      </c>
      <c r="G63" s="125" t="s">
        <v>694</v>
      </c>
      <c r="H63" s="126" t="s">
        <v>684</v>
      </c>
      <c r="I63" s="126" t="s">
        <v>708</v>
      </c>
      <c r="J63" s="125" t="s">
        <v>815</v>
      </c>
    </row>
    <row r="64" s="1" customFormat="1" ht="22.5" customHeight="1" spans="1:10">
      <c r="A64" s="123" t="s">
        <v>76</v>
      </c>
      <c r="B64" s="25"/>
      <c r="C64" s="25"/>
      <c r="D64" s="25"/>
      <c r="E64" s="25"/>
      <c r="F64" s="25"/>
      <c r="G64" s="25"/>
      <c r="H64" s="25"/>
      <c r="I64" s="25"/>
      <c r="J64" s="25"/>
    </row>
    <row r="65" s="1" customFormat="1" ht="22.5" customHeight="1" spans="1:10">
      <c r="A65" s="123" t="str">
        <f>"   "&amp;"卫生监督执法经费"</f>
        <v>   卫生监督执法经费</v>
      </c>
      <c r="B65" s="124" t="s">
        <v>816</v>
      </c>
      <c r="C65" s="25"/>
      <c r="D65" s="25"/>
      <c r="E65" s="25"/>
      <c r="F65" s="25"/>
      <c r="G65" s="25"/>
      <c r="H65" s="25"/>
      <c r="I65" s="25"/>
      <c r="J65" s="25"/>
    </row>
    <row r="66" s="1" customFormat="1" ht="22.5" customHeight="1" spans="1:10">
      <c r="A66" s="25"/>
      <c r="B66" s="25"/>
      <c r="C66" s="125" t="s">
        <v>679</v>
      </c>
      <c r="D66" s="125" t="s">
        <v>701</v>
      </c>
      <c r="E66" s="125" t="s">
        <v>817</v>
      </c>
      <c r="F66" s="126" t="s">
        <v>682</v>
      </c>
      <c r="G66" s="125" t="s">
        <v>197</v>
      </c>
      <c r="H66" s="126" t="s">
        <v>726</v>
      </c>
      <c r="I66" s="126" t="s">
        <v>685</v>
      </c>
      <c r="J66" s="125" t="s">
        <v>818</v>
      </c>
    </row>
    <row r="67" s="1" customFormat="1" ht="22.5" customHeight="1" spans="1:10">
      <c r="A67" s="25"/>
      <c r="B67" s="25"/>
      <c r="C67" s="125" t="s">
        <v>679</v>
      </c>
      <c r="D67" s="125" t="s">
        <v>701</v>
      </c>
      <c r="E67" s="125" t="s">
        <v>819</v>
      </c>
      <c r="F67" s="126" t="s">
        <v>820</v>
      </c>
      <c r="G67" s="125" t="s">
        <v>744</v>
      </c>
      <c r="H67" s="126" t="s">
        <v>684</v>
      </c>
      <c r="I67" s="126" t="s">
        <v>685</v>
      </c>
      <c r="J67" s="125" t="s">
        <v>821</v>
      </c>
    </row>
    <row r="68" s="1" customFormat="1" ht="22.5" customHeight="1" spans="1:10">
      <c r="A68" s="25"/>
      <c r="B68" s="25"/>
      <c r="C68" s="125" t="s">
        <v>679</v>
      </c>
      <c r="D68" s="125" t="s">
        <v>701</v>
      </c>
      <c r="E68" s="125" t="s">
        <v>822</v>
      </c>
      <c r="F68" s="126" t="s">
        <v>820</v>
      </c>
      <c r="G68" s="125" t="s">
        <v>722</v>
      </c>
      <c r="H68" s="126" t="s">
        <v>726</v>
      </c>
      <c r="I68" s="126" t="s">
        <v>685</v>
      </c>
      <c r="J68" s="125" t="s">
        <v>823</v>
      </c>
    </row>
    <row r="69" s="1" customFormat="1" ht="22.5" customHeight="1" spans="1:10">
      <c r="A69" s="25"/>
      <c r="B69" s="25"/>
      <c r="C69" s="125" t="s">
        <v>679</v>
      </c>
      <c r="D69" s="125" t="s">
        <v>701</v>
      </c>
      <c r="E69" s="125" t="s">
        <v>824</v>
      </c>
      <c r="F69" s="126" t="s">
        <v>820</v>
      </c>
      <c r="G69" s="125" t="s">
        <v>744</v>
      </c>
      <c r="H69" s="126" t="s">
        <v>684</v>
      </c>
      <c r="I69" s="126" t="s">
        <v>685</v>
      </c>
      <c r="J69" s="125" t="s">
        <v>825</v>
      </c>
    </row>
    <row r="70" s="1" customFormat="1" ht="22.5" customHeight="1" spans="1:10">
      <c r="A70" s="25"/>
      <c r="B70" s="25"/>
      <c r="C70" s="125" t="s">
        <v>679</v>
      </c>
      <c r="D70" s="125" t="s">
        <v>701</v>
      </c>
      <c r="E70" s="125" t="s">
        <v>826</v>
      </c>
      <c r="F70" s="126" t="s">
        <v>682</v>
      </c>
      <c r="G70" s="125" t="s">
        <v>197</v>
      </c>
      <c r="H70" s="126" t="s">
        <v>726</v>
      </c>
      <c r="I70" s="126" t="s">
        <v>685</v>
      </c>
      <c r="J70" s="125" t="s">
        <v>818</v>
      </c>
    </row>
    <row r="71" s="1" customFormat="1" ht="22.5" customHeight="1" spans="1:10">
      <c r="A71" s="25"/>
      <c r="B71" s="25"/>
      <c r="C71" s="125" t="s">
        <v>679</v>
      </c>
      <c r="D71" s="125" t="s">
        <v>701</v>
      </c>
      <c r="E71" s="125" t="s">
        <v>827</v>
      </c>
      <c r="F71" s="126" t="s">
        <v>682</v>
      </c>
      <c r="G71" s="125" t="s">
        <v>195</v>
      </c>
      <c r="H71" s="126" t="s">
        <v>726</v>
      </c>
      <c r="I71" s="126" t="s">
        <v>685</v>
      </c>
      <c r="J71" s="125" t="s">
        <v>818</v>
      </c>
    </row>
    <row r="72" s="1" customFormat="1" ht="22.5" customHeight="1" spans="1:10">
      <c r="A72" s="25"/>
      <c r="B72" s="25"/>
      <c r="C72" s="125" t="s">
        <v>679</v>
      </c>
      <c r="D72" s="125" t="s">
        <v>710</v>
      </c>
      <c r="E72" s="125" t="s">
        <v>828</v>
      </c>
      <c r="F72" s="126" t="s">
        <v>829</v>
      </c>
      <c r="G72" s="125" t="s">
        <v>683</v>
      </c>
      <c r="H72" s="126" t="s">
        <v>830</v>
      </c>
      <c r="I72" s="126" t="s">
        <v>685</v>
      </c>
      <c r="J72" s="125" t="s">
        <v>831</v>
      </c>
    </row>
    <row r="73" s="1" customFormat="1" ht="22.5" customHeight="1" spans="1:10">
      <c r="A73" s="25"/>
      <c r="B73" s="25"/>
      <c r="C73" s="125" t="s">
        <v>679</v>
      </c>
      <c r="D73" s="125" t="s">
        <v>710</v>
      </c>
      <c r="E73" s="125" t="s">
        <v>832</v>
      </c>
      <c r="F73" s="126" t="s">
        <v>682</v>
      </c>
      <c r="G73" s="125" t="s">
        <v>694</v>
      </c>
      <c r="H73" s="126" t="s">
        <v>684</v>
      </c>
      <c r="I73" s="126" t="s">
        <v>685</v>
      </c>
      <c r="J73" s="125" t="s">
        <v>833</v>
      </c>
    </row>
    <row r="74" s="1" customFormat="1" ht="22.5" customHeight="1" spans="1:10">
      <c r="A74" s="25"/>
      <c r="B74" s="25"/>
      <c r="C74" s="125" t="s">
        <v>686</v>
      </c>
      <c r="D74" s="125" t="s">
        <v>687</v>
      </c>
      <c r="E74" s="125" t="s">
        <v>834</v>
      </c>
      <c r="F74" s="126" t="s">
        <v>682</v>
      </c>
      <c r="G74" s="125" t="s">
        <v>744</v>
      </c>
      <c r="H74" s="126" t="s">
        <v>684</v>
      </c>
      <c r="I74" s="126" t="s">
        <v>685</v>
      </c>
      <c r="J74" s="125" t="s">
        <v>835</v>
      </c>
    </row>
    <row r="75" s="1" customFormat="1" ht="22.5" customHeight="1" spans="1:10">
      <c r="A75" s="25"/>
      <c r="B75" s="25"/>
      <c r="C75" s="125" t="s">
        <v>696</v>
      </c>
      <c r="D75" s="125" t="s">
        <v>697</v>
      </c>
      <c r="E75" s="125" t="s">
        <v>836</v>
      </c>
      <c r="F75" s="126" t="s">
        <v>682</v>
      </c>
      <c r="G75" s="125" t="s">
        <v>683</v>
      </c>
      <c r="H75" s="126" t="s">
        <v>684</v>
      </c>
      <c r="I75" s="126" t="s">
        <v>685</v>
      </c>
      <c r="J75" s="125" t="s">
        <v>837</v>
      </c>
    </row>
    <row r="76" s="1" customFormat="1" ht="22.5" customHeight="1" spans="1:10">
      <c r="A76" s="123" t="str">
        <f>"   "&amp;"饮用水卫生监督经费"</f>
        <v>   饮用水卫生监督经费</v>
      </c>
      <c r="B76" s="124" t="s">
        <v>838</v>
      </c>
      <c r="C76" s="25"/>
      <c r="D76" s="25"/>
      <c r="E76" s="25"/>
      <c r="F76" s="25"/>
      <c r="G76" s="25"/>
      <c r="H76" s="25"/>
      <c r="I76" s="25"/>
      <c r="J76" s="25"/>
    </row>
    <row r="77" s="1" customFormat="1" ht="22.5" customHeight="1" spans="1:10">
      <c r="A77" s="25"/>
      <c r="B77" s="25"/>
      <c r="C77" s="125" t="s">
        <v>679</v>
      </c>
      <c r="D77" s="125" t="s">
        <v>701</v>
      </c>
      <c r="E77" s="125" t="s">
        <v>839</v>
      </c>
      <c r="F77" s="126" t="s">
        <v>682</v>
      </c>
      <c r="G77" s="125" t="s">
        <v>195</v>
      </c>
      <c r="H77" s="126" t="s">
        <v>726</v>
      </c>
      <c r="I77" s="126" t="s">
        <v>685</v>
      </c>
      <c r="J77" s="125" t="s">
        <v>840</v>
      </c>
    </row>
    <row r="78" s="1" customFormat="1" ht="22.5" customHeight="1" spans="1:10">
      <c r="A78" s="25"/>
      <c r="B78" s="25"/>
      <c r="C78" s="125" t="s">
        <v>679</v>
      </c>
      <c r="D78" s="125" t="s">
        <v>701</v>
      </c>
      <c r="E78" s="125" t="s">
        <v>841</v>
      </c>
      <c r="F78" s="126" t="s">
        <v>682</v>
      </c>
      <c r="G78" s="125" t="s">
        <v>199</v>
      </c>
      <c r="H78" s="126" t="s">
        <v>726</v>
      </c>
      <c r="I78" s="126" t="s">
        <v>685</v>
      </c>
      <c r="J78" s="125" t="s">
        <v>842</v>
      </c>
    </row>
    <row r="79" s="1" customFormat="1" ht="22.5" customHeight="1" spans="1:10">
      <c r="A79" s="25"/>
      <c r="B79" s="25"/>
      <c r="C79" s="125" t="s">
        <v>679</v>
      </c>
      <c r="D79" s="125" t="s">
        <v>680</v>
      </c>
      <c r="E79" s="125" t="s">
        <v>843</v>
      </c>
      <c r="F79" s="126" t="s">
        <v>820</v>
      </c>
      <c r="G79" s="125" t="s">
        <v>813</v>
      </c>
      <c r="H79" s="126" t="s">
        <v>684</v>
      </c>
      <c r="I79" s="126" t="s">
        <v>685</v>
      </c>
      <c r="J79" s="125" t="s">
        <v>844</v>
      </c>
    </row>
    <row r="80" s="1" customFormat="1" ht="22.5" customHeight="1" spans="1:10">
      <c r="A80" s="25"/>
      <c r="B80" s="25"/>
      <c r="C80" s="125" t="s">
        <v>679</v>
      </c>
      <c r="D80" s="125" t="s">
        <v>710</v>
      </c>
      <c r="E80" s="125" t="s">
        <v>845</v>
      </c>
      <c r="F80" s="126" t="s">
        <v>693</v>
      </c>
      <c r="G80" s="125" t="s">
        <v>694</v>
      </c>
      <c r="H80" s="126" t="s">
        <v>684</v>
      </c>
      <c r="I80" s="126" t="s">
        <v>685</v>
      </c>
      <c r="J80" s="125" t="s">
        <v>846</v>
      </c>
    </row>
    <row r="81" s="1" customFormat="1" ht="22.5" customHeight="1" spans="1:10">
      <c r="A81" s="25"/>
      <c r="B81" s="25"/>
      <c r="C81" s="125" t="s">
        <v>679</v>
      </c>
      <c r="D81" s="125" t="s">
        <v>710</v>
      </c>
      <c r="E81" s="125" t="s">
        <v>847</v>
      </c>
      <c r="F81" s="126" t="s">
        <v>820</v>
      </c>
      <c r="G81" s="125" t="s">
        <v>707</v>
      </c>
      <c r="H81" s="126" t="s">
        <v>830</v>
      </c>
      <c r="I81" s="126" t="s">
        <v>685</v>
      </c>
      <c r="J81" s="125" t="s">
        <v>848</v>
      </c>
    </row>
    <row r="82" s="1" customFormat="1" ht="22.5" customHeight="1" spans="1:10">
      <c r="A82" s="25"/>
      <c r="B82" s="25"/>
      <c r="C82" s="125" t="s">
        <v>686</v>
      </c>
      <c r="D82" s="125" t="s">
        <v>687</v>
      </c>
      <c r="E82" s="125" t="s">
        <v>849</v>
      </c>
      <c r="F82" s="126" t="s">
        <v>682</v>
      </c>
      <c r="G82" s="125" t="s">
        <v>683</v>
      </c>
      <c r="H82" s="126" t="s">
        <v>684</v>
      </c>
      <c r="I82" s="126" t="s">
        <v>685</v>
      </c>
      <c r="J82" s="125" t="s">
        <v>850</v>
      </c>
    </row>
    <row r="83" s="1" customFormat="1" ht="22.5" customHeight="1" spans="1:10">
      <c r="A83" s="25"/>
      <c r="B83" s="25"/>
      <c r="C83" s="125" t="s">
        <v>696</v>
      </c>
      <c r="D83" s="125" t="s">
        <v>697</v>
      </c>
      <c r="E83" s="125" t="s">
        <v>697</v>
      </c>
      <c r="F83" s="126" t="s">
        <v>820</v>
      </c>
      <c r="G83" s="125" t="s">
        <v>683</v>
      </c>
      <c r="H83" s="126" t="s">
        <v>684</v>
      </c>
      <c r="I83" s="126" t="s">
        <v>685</v>
      </c>
      <c r="J83" s="125" t="s">
        <v>851</v>
      </c>
    </row>
    <row r="84" s="1" customFormat="1" ht="22.5" customHeight="1" spans="1:10">
      <c r="A84" s="123" t="s">
        <v>78</v>
      </c>
      <c r="B84" s="25"/>
      <c r="C84" s="25"/>
      <c r="D84" s="25"/>
      <c r="E84" s="25"/>
      <c r="F84" s="25"/>
      <c r="G84" s="25"/>
      <c r="H84" s="25"/>
      <c r="I84" s="25"/>
      <c r="J84" s="25"/>
    </row>
    <row r="85" s="1" customFormat="1" ht="22.5" customHeight="1" spans="1:10">
      <c r="A85" s="123" t="str">
        <f>"   "&amp;"血液成本经费"</f>
        <v>   血液成本经费</v>
      </c>
      <c r="B85" s="124" t="s">
        <v>852</v>
      </c>
      <c r="C85" s="25"/>
      <c r="D85" s="25"/>
      <c r="E85" s="25"/>
      <c r="F85" s="25"/>
      <c r="G85" s="25"/>
      <c r="H85" s="25"/>
      <c r="I85" s="25"/>
      <c r="J85" s="25"/>
    </row>
    <row r="86" s="1" customFormat="1" ht="22.5" customHeight="1" spans="1:10">
      <c r="A86" s="25"/>
      <c r="B86" s="25"/>
      <c r="C86" s="125" t="s">
        <v>679</v>
      </c>
      <c r="D86" s="125" t="s">
        <v>701</v>
      </c>
      <c r="E86" s="125" t="s">
        <v>853</v>
      </c>
      <c r="F86" s="126" t="s">
        <v>682</v>
      </c>
      <c r="G86" s="125" t="s">
        <v>854</v>
      </c>
      <c r="H86" s="126" t="s">
        <v>726</v>
      </c>
      <c r="I86" s="126" t="s">
        <v>708</v>
      </c>
      <c r="J86" s="125" t="s">
        <v>855</v>
      </c>
    </row>
    <row r="87" s="1" customFormat="1" ht="22.5" customHeight="1" spans="1:10">
      <c r="A87" s="25"/>
      <c r="B87" s="25"/>
      <c r="C87" s="125" t="s">
        <v>679</v>
      </c>
      <c r="D87" s="125" t="s">
        <v>701</v>
      </c>
      <c r="E87" s="125" t="s">
        <v>856</v>
      </c>
      <c r="F87" s="126" t="s">
        <v>682</v>
      </c>
      <c r="G87" s="125" t="s">
        <v>857</v>
      </c>
      <c r="H87" s="126" t="s">
        <v>739</v>
      </c>
      <c r="I87" s="126" t="s">
        <v>708</v>
      </c>
      <c r="J87" s="125" t="s">
        <v>858</v>
      </c>
    </row>
    <row r="88" s="1" customFormat="1" ht="22.5" customHeight="1" spans="1:10">
      <c r="A88" s="25"/>
      <c r="B88" s="25"/>
      <c r="C88" s="125" t="s">
        <v>679</v>
      </c>
      <c r="D88" s="125" t="s">
        <v>680</v>
      </c>
      <c r="E88" s="125" t="s">
        <v>859</v>
      </c>
      <c r="F88" s="126" t="s">
        <v>693</v>
      </c>
      <c r="G88" s="125" t="s">
        <v>694</v>
      </c>
      <c r="H88" s="126" t="s">
        <v>684</v>
      </c>
      <c r="I88" s="126" t="s">
        <v>708</v>
      </c>
      <c r="J88" s="125" t="s">
        <v>766</v>
      </c>
    </row>
    <row r="89" s="1" customFormat="1" ht="22.5" customHeight="1" spans="1:10">
      <c r="A89" s="25"/>
      <c r="B89" s="25"/>
      <c r="C89" s="125" t="s">
        <v>679</v>
      </c>
      <c r="D89" s="125" t="s">
        <v>680</v>
      </c>
      <c r="E89" s="125" t="s">
        <v>860</v>
      </c>
      <c r="F89" s="126" t="s">
        <v>682</v>
      </c>
      <c r="G89" s="125" t="s">
        <v>861</v>
      </c>
      <c r="H89" s="126" t="s">
        <v>684</v>
      </c>
      <c r="I89" s="126" t="s">
        <v>708</v>
      </c>
      <c r="J89" s="125" t="s">
        <v>862</v>
      </c>
    </row>
    <row r="90" s="1" customFormat="1" ht="22.5" customHeight="1" spans="1:10">
      <c r="A90" s="25"/>
      <c r="B90" s="25"/>
      <c r="C90" s="125" t="s">
        <v>679</v>
      </c>
      <c r="D90" s="125" t="s">
        <v>710</v>
      </c>
      <c r="E90" s="125" t="s">
        <v>863</v>
      </c>
      <c r="F90" s="126" t="s">
        <v>682</v>
      </c>
      <c r="G90" s="125" t="s">
        <v>694</v>
      </c>
      <c r="H90" s="126" t="s">
        <v>684</v>
      </c>
      <c r="I90" s="126" t="s">
        <v>708</v>
      </c>
      <c r="J90" s="125" t="s">
        <v>864</v>
      </c>
    </row>
    <row r="91" s="1" customFormat="1" ht="22.5" customHeight="1" spans="1:10">
      <c r="A91" s="25"/>
      <c r="B91" s="25"/>
      <c r="C91" s="125" t="s">
        <v>686</v>
      </c>
      <c r="D91" s="125" t="s">
        <v>687</v>
      </c>
      <c r="E91" s="125" t="s">
        <v>865</v>
      </c>
      <c r="F91" s="126" t="s">
        <v>682</v>
      </c>
      <c r="G91" s="125" t="s">
        <v>197</v>
      </c>
      <c r="H91" s="126" t="s">
        <v>684</v>
      </c>
      <c r="I91" s="126" t="s">
        <v>708</v>
      </c>
      <c r="J91" s="125" t="s">
        <v>866</v>
      </c>
    </row>
    <row r="92" s="1" customFormat="1" ht="22.5" customHeight="1" spans="1:10">
      <c r="A92" s="25"/>
      <c r="B92" s="25"/>
      <c r="C92" s="125" t="s">
        <v>686</v>
      </c>
      <c r="D92" s="125" t="s">
        <v>687</v>
      </c>
      <c r="E92" s="125" t="s">
        <v>867</v>
      </c>
      <c r="F92" s="126" t="s">
        <v>682</v>
      </c>
      <c r="G92" s="125" t="s">
        <v>868</v>
      </c>
      <c r="H92" s="126" t="s">
        <v>869</v>
      </c>
      <c r="I92" s="126" t="s">
        <v>708</v>
      </c>
      <c r="J92" s="125" t="s">
        <v>870</v>
      </c>
    </row>
    <row r="93" s="1" customFormat="1" ht="22.5" customHeight="1" spans="1:10">
      <c r="A93" s="25"/>
      <c r="B93" s="25"/>
      <c r="C93" s="125" t="s">
        <v>696</v>
      </c>
      <c r="D93" s="125" t="s">
        <v>697</v>
      </c>
      <c r="E93" s="125" t="s">
        <v>871</v>
      </c>
      <c r="F93" s="126" t="s">
        <v>682</v>
      </c>
      <c r="G93" s="125" t="s">
        <v>813</v>
      </c>
      <c r="H93" s="126" t="s">
        <v>684</v>
      </c>
      <c r="I93" s="126" t="s">
        <v>708</v>
      </c>
      <c r="J93" s="125" t="s">
        <v>783</v>
      </c>
    </row>
    <row r="94" s="1" customFormat="1" ht="22.5" customHeight="1" spans="1:10">
      <c r="A94" s="25"/>
      <c r="B94" s="25"/>
      <c r="C94" s="125" t="s">
        <v>696</v>
      </c>
      <c r="D94" s="125" t="s">
        <v>697</v>
      </c>
      <c r="E94" s="125" t="s">
        <v>872</v>
      </c>
      <c r="F94" s="126" t="s">
        <v>682</v>
      </c>
      <c r="G94" s="125" t="s">
        <v>744</v>
      </c>
      <c r="H94" s="126" t="s">
        <v>684</v>
      </c>
      <c r="I94" s="126" t="s">
        <v>708</v>
      </c>
      <c r="J94" s="125" t="s">
        <v>873</v>
      </c>
    </row>
    <row r="95" s="1" customFormat="1" ht="22.5" customHeight="1" spans="1:10">
      <c r="A95" s="123" t="str">
        <f>"   "&amp;"核酸检测经费"</f>
        <v>   核酸检测经费</v>
      </c>
      <c r="B95" s="124" t="s">
        <v>874</v>
      </c>
      <c r="C95" s="25"/>
      <c r="D95" s="25"/>
      <c r="E95" s="25"/>
      <c r="F95" s="25"/>
      <c r="G95" s="25"/>
      <c r="H95" s="25"/>
      <c r="I95" s="25"/>
      <c r="J95" s="25"/>
    </row>
    <row r="96" s="1" customFormat="1" ht="22.5" customHeight="1" spans="1:10">
      <c r="A96" s="25"/>
      <c r="B96" s="25"/>
      <c r="C96" s="125" t="s">
        <v>679</v>
      </c>
      <c r="D96" s="125" t="s">
        <v>701</v>
      </c>
      <c r="E96" s="125" t="s">
        <v>875</v>
      </c>
      <c r="F96" s="126" t="s">
        <v>682</v>
      </c>
      <c r="G96" s="125" t="s">
        <v>857</v>
      </c>
      <c r="H96" s="126" t="s">
        <v>876</v>
      </c>
      <c r="I96" s="126" t="s">
        <v>708</v>
      </c>
      <c r="J96" s="125" t="s">
        <v>877</v>
      </c>
    </row>
    <row r="97" s="1" customFormat="1" ht="22.5" customHeight="1" spans="1:10">
      <c r="A97" s="25"/>
      <c r="B97" s="25"/>
      <c r="C97" s="125" t="s">
        <v>679</v>
      </c>
      <c r="D97" s="125" t="s">
        <v>680</v>
      </c>
      <c r="E97" s="125" t="s">
        <v>878</v>
      </c>
      <c r="F97" s="126" t="s">
        <v>682</v>
      </c>
      <c r="G97" s="125" t="s">
        <v>694</v>
      </c>
      <c r="H97" s="126" t="s">
        <v>684</v>
      </c>
      <c r="I97" s="126" t="s">
        <v>708</v>
      </c>
      <c r="J97" s="125" t="s">
        <v>879</v>
      </c>
    </row>
    <row r="98" s="1" customFormat="1" ht="22.5" customHeight="1" spans="1:10">
      <c r="A98" s="25"/>
      <c r="B98" s="25"/>
      <c r="C98" s="125" t="s">
        <v>679</v>
      </c>
      <c r="D98" s="125" t="s">
        <v>710</v>
      </c>
      <c r="E98" s="125" t="s">
        <v>880</v>
      </c>
      <c r="F98" s="126" t="s">
        <v>693</v>
      </c>
      <c r="G98" s="125" t="s">
        <v>694</v>
      </c>
      <c r="H98" s="126" t="s">
        <v>684</v>
      </c>
      <c r="I98" s="126" t="s">
        <v>708</v>
      </c>
      <c r="J98" s="125" t="s">
        <v>881</v>
      </c>
    </row>
    <row r="99" s="1" customFormat="1" ht="22.5" customHeight="1" spans="1:10">
      <c r="A99" s="25"/>
      <c r="B99" s="25"/>
      <c r="C99" s="125" t="s">
        <v>686</v>
      </c>
      <c r="D99" s="125" t="s">
        <v>687</v>
      </c>
      <c r="E99" s="125" t="s">
        <v>882</v>
      </c>
      <c r="F99" s="126" t="s">
        <v>682</v>
      </c>
      <c r="G99" s="125" t="s">
        <v>197</v>
      </c>
      <c r="H99" s="126" t="s">
        <v>684</v>
      </c>
      <c r="I99" s="126" t="s">
        <v>708</v>
      </c>
      <c r="J99" s="125" t="s">
        <v>883</v>
      </c>
    </row>
    <row r="100" s="1" customFormat="1" ht="22.5" customHeight="1" spans="1:10">
      <c r="A100" s="25"/>
      <c r="B100" s="25"/>
      <c r="C100" s="125" t="s">
        <v>696</v>
      </c>
      <c r="D100" s="125" t="s">
        <v>697</v>
      </c>
      <c r="E100" s="125" t="s">
        <v>871</v>
      </c>
      <c r="F100" s="126" t="s">
        <v>693</v>
      </c>
      <c r="G100" s="125" t="s">
        <v>813</v>
      </c>
      <c r="H100" s="126" t="s">
        <v>684</v>
      </c>
      <c r="I100" s="126" t="s">
        <v>708</v>
      </c>
      <c r="J100" s="125" t="s">
        <v>884</v>
      </c>
    </row>
    <row r="101" s="1" customFormat="1" ht="22.5" customHeight="1" spans="1:10">
      <c r="A101" s="123" t="str">
        <f>"   "&amp;"血液补偿经费"</f>
        <v>   血液补偿经费</v>
      </c>
      <c r="B101" s="124" t="s">
        <v>885</v>
      </c>
      <c r="C101" s="25"/>
      <c r="D101" s="25"/>
      <c r="E101" s="25"/>
      <c r="F101" s="25"/>
      <c r="G101" s="25"/>
      <c r="H101" s="25"/>
      <c r="I101" s="25"/>
      <c r="J101" s="25"/>
    </row>
    <row r="102" s="1" customFormat="1" ht="22.5" customHeight="1" spans="1:10">
      <c r="A102" s="25"/>
      <c r="B102" s="25"/>
      <c r="C102" s="125" t="s">
        <v>679</v>
      </c>
      <c r="D102" s="125" t="s">
        <v>701</v>
      </c>
      <c r="E102" s="125" t="s">
        <v>886</v>
      </c>
      <c r="F102" s="126" t="s">
        <v>693</v>
      </c>
      <c r="G102" s="125" t="s">
        <v>694</v>
      </c>
      <c r="H102" s="126" t="s">
        <v>684</v>
      </c>
      <c r="I102" s="126" t="s">
        <v>708</v>
      </c>
      <c r="J102" s="125" t="s">
        <v>887</v>
      </c>
    </row>
    <row r="103" s="1" customFormat="1" ht="22.5" customHeight="1" spans="1:10">
      <c r="A103" s="25"/>
      <c r="B103" s="25"/>
      <c r="C103" s="125" t="s">
        <v>679</v>
      </c>
      <c r="D103" s="125" t="s">
        <v>680</v>
      </c>
      <c r="E103" s="125" t="s">
        <v>888</v>
      </c>
      <c r="F103" s="126" t="s">
        <v>693</v>
      </c>
      <c r="G103" s="125" t="s">
        <v>694</v>
      </c>
      <c r="H103" s="126" t="s">
        <v>684</v>
      </c>
      <c r="I103" s="126" t="s">
        <v>708</v>
      </c>
      <c r="J103" s="125" t="s">
        <v>889</v>
      </c>
    </row>
    <row r="104" s="1" customFormat="1" ht="22.5" customHeight="1" spans="1:10">
      <c r="A104" s="25"/>
      <c r="B104" s="25"/>
      <c r="C104" s="125" t="s">
        <v>679</v>
      </c>
      <c r="D104" s="125" t="s">
        <v>710</v>
      </c>
      <c r="E104" s="125" t="s">
        <v>890</v>
      </c>
      <c r="F104" s="126" t="s">
        <v>693</v>
      </c>
      <c r="G104" s="125" t="s">
        <v>694</v>
      </c>
      <c r="H104" s="126" t="s">
        <v>684</v>
      </c>
      <c r="I104" s="126" t="s">
        <v>708</v>
      </c>
      <c r="J104" s="125" t="s">
        <v>891</v>
      </c>
    </row>
    <row r="105" s="1" customFormat="1" ht="22.5" customHeight="1" spans="1:10">
      <c r="A105" s="25"/>
      <c r="B105" s="25"/>
      <c r="C105" s="125" t="s">
        <v>686</v>
      </c>
      <c r="D105" s="125" t="s">
        <v>687</v>
      </c>
      <c r="E105" s="125" t="s">
        <v>812</v>
      </c>
      <c r="F105" s="126" t="s">
        <v>682</v>
      </c>
      <c r="G105" s="125" t="s">
        <v>744</v>
      </c>
      <c r="H105" s="126" t="s">
        <v>684</v>
      </c>
      <c r="I105" s="126" t="s">
        <v>708</v>
      </c>
      <c r="J105" s="125" t="s">
        <v>892</v>
      </c>
    </row>
    <row r="106" s="1" customFormat="1" ht="22.5" customHeight="1" spans="1:10">
      <c r="A106" s="25"/>
      <c r="B106" s="25"/>
      <c r="C106" s="125" t="s">
        <v>696</v>
      </c>
      <c r="D106" s="125" t="s">
        <v>697</v>
      </c>
      <c r="E106" s="125" t="s">
        <v>893</v>
      </c>
      <c r="F106" s="126" t="s">
        <v>682</v>
      </c>
      <c r="G106" s="125" t="s">
        <v>813</v>
      </c>
      <c r="H106" s="126" t="s">
        <v>684</v>
      </c>
      <c r="I106" s="126" t="s">
        <v>708</v>
      </c>
      <c r="J106" s="125" t="s">
        <v>894</v>
      </c>
    </row>
    <row r="107" s="1" customFormat="1" ht="22.5" customHeight="1" spans="1:10">
      <c r="A107" s="123" t="str">
        <f>"   "&amp;"无偿献血宣传经费"</f>
        <v>   无偿献血宣传经费</v>
      </c>
      <c r="B107" s="124" t="s">
        <v>895</v>
      </c>
      <c r="C107" s="25"/>
      <c r="D107" s="25"/>
      <c r="E107" s="25"/>
      <c r="F107" s="25"/>
      <c r="G107" s="25"/>
      <c r="H107" s="25"/>
      <c r="I107" s="25"/>
      <c r="J107" s="25"/>
    </row>
    <row r="108" s="1" customFormat="1" ht="22.5" customHeight="1" spans="1:10">
      <c r="A108" s="25"/>
      <c r="B108" s="25"/>
      <c r="C108" s="125" t="s">
        <v>679</v>
      </c>
      <c r="D108" s="125" t="s">
        <v>701</v>
      </c>
      <c r="E108" s="125" t="s">
        <v>896</v>
      </c>
      <c r="F108" s="126" t="s">
        <v>682</v>
      </c>
      <c r="G108" s="125" t="s">
        <v>897</v>
      </c>
      <c r="H108" s="126" t="s">
        <v>898</v>
      </c>
      <c r="I108" s="126" t="s">
        <v>708</v>
      </c>
      <c r="J108" s="125" t="s">
        <v>899</v>
      </c>
    </row>
    <row r="109" s="1" customFormat="1" ht="22.5" customHeight="1" spans="1:10">
      <c r="A109" s="25"/>
      <c r="B109" s="25"/>
      <c r="C109" s="125" t="s">
        <v>679</v>
      </c>
      <c r="D109" s="125" t="s">
        <v>701</v>
      </c>
      <c r="E109" s="125" t="s">
        <v>900</v>
      </c>
      <c r="F109" s="126" t="s">
        <v>682</v>
      </c>
      <c r="G109" s="125" t="s">
        <v>854</v>
      </c>
      <c r="H109" s="126" t="s">
        <v>726</v>
      </c>
      <c r="I109" s="126" t="s">
        <v>708</v>
      </c>
      <c r="J109" s="125" t="s">
        <v>901</v>
      </c>
    </row>
    <row r="110" s="1" customFormat="1" ht="22.5" customHeight="1" spans="1:10">
      <c r="A110" s="25"/>
      <c r="B110" s="25"/>
      <c r="C110" s="125" t="s">
        <v>679</v>
      </c>
      <c r="D110" s="125" t="s">
        <v>680</v>
      </c>
      <c r="E110" s="125" t="s">
        <v>859</v>
      </c>
      <c r="F110" s="126" t="s">
        <v>693</v>
      </c>
      <c r="G110" s="125" t="s">
        <v>694</v>
      </c>
      <c r="H110" s="126" t="s">
        <v>684</v>
      </c>
      <c r="I110" s="126" t="s">
        <v>708</v>
      </c>
      <c r="J110" s="125" t="s">
        <v>902</v>
      </c>
    </row>
    <row r="111" s="1" customFormat="1" ht="22.5" customHeight="1" spans="1:10">
      <c r="A111" s="25"/>
      <c r="B111" s="25"/>
      <c r="C111" s="125" t="s">
        <v>679</v>
      </c>
      <c r="D111" s="125" t="s">
        <v>710</v>
      </c>
      <c r="E111" s="125" t="s">
        <v>903</v>
      </c>
      <c r="F111" s="126" t="s">
        <v>693</v>
      </c>
      <c r="G111" s="125" t="s">
        <v>694</v>
      </c>
      <c r="H111" s="126" t="s">
        <v>684</v>
      </c>
      <c r="I111" s="126" t="s">
        <v>708</v>
      </c>
      <c r="J111" s="125" t="s">
        <v>904</v>
      </c>
    </row>
    <row r="112" s="1" customFormat="1" ht="22.5" customHeight="1" spans="1:10">
      <c r="A112" s="25"/>
      <c r="B112" s="25"/>
      <c r="C112" s="125" t="s">
        <v>686</v>
      </c>
      <c r="D112" s="125" t="s">
        <v>687</v>
      </c>
      <c r="E112" s="125" t="s">
        <v>867</v>
      </c>
      <c r="F112" s="126" t="s">
        <v>682</v>
      </c>
      <c r="G112" s="125" t="s">
        <v>868</v>
      </c>
      <c r="H112" s="126" t="s">
        <v>869</v>
      </c>
      <c r="I112" s="126" t="s">
        <v>708</v>
      </c>
      <c r="J112" s="125" t="s">
        <v>870</v>
      </c>
    </row>
    <row r="113" s="1" customFormat="1" ht="22.5" customHeight="1" spans="1:10">
      <c r="A113" s="25"/>
      <c r="B113" s="25"/>
      <c r="C113" s="125" t="s">
        <v>686</v>
      </c>
      <c r="D113" s="125" t="s">
        <v>687</v>
      </c>
      <c r="E113" s="125" t="s">
        <v>905</v>
      </c>
      <c r="F113" s="126" t="s">
        <v>682</v>
      </c>
      <c r="G113" s="125" t="s">
        <v>857</v>
      </c>
      <c r="H113" s="126" t="s">
        <v>704</v>
      </c>
      <c r="I113" s="126" t="s">
        <v>708</v>
      </c>
      <c r="J113" s="125" t="s">
        <v>906</v>
      </c>
    </row>
    <row r="114" s="1" customFormat="1" ht="22.5" customHeight="1" spans="1:10">
      <c r="A114" s="25"/>
      <c r="B114" s="25"/>
      <c r="C114" s="125" t="s">
        <v>696</v>
      </c>
      <c r="D114" s="125" t="s">
        <v>697</v>
      </c>
      <c r="E114" s="125" t="s">
        <v>907</v>
      </c>
      <c r="F114" s="126" t="s">
        <v>682</v>
      </c>
      <c r="G114" s="125" t="s">
        <v>813</v>
      </c>
      <c r="H114" s="126" t="s">
        <v>684</v>
      </c>
      <c r="I114" s="126" t="s">
        <v>708</v>
      </c>
      <c r="J114" s="125" t="s">
        <v>908</v>
      </c>
    </row>
    <row r="115" s="1" customFormat="1" ht="22.5" customHeight="1" spans="1:10">
      <c r="A115" s="123" t="s">
        <v>80</v>
      </c>
      <c r="B115" s="25"/>
      <c r="C115" s="25"/>
      <c r="D115" s="25"/>
      <c r="E115" s="25"/>
      <c r="F115" s="25"/>
      <c r="G115" s="25"/>
      <c r="H115" s="25"/>
      <c r="I115" s="25"/>
      <c r="J115" s="25"/>
    </row>
    <row r="116" s="1" customFormat="1" ht="22.5" customHeight="1" spans="1:10">
      <c r="A116" s="123" t="str">
        <f>"   "&amp;"食品安全风险监测专项资金"</f>
        <v>   食品安全风险监测专项资金</v>
      </c>
      <c r="B116" s="124" t="s">
        <v>909</v>
      </c>
      <c r="C116" s="25"/>
      <c r="D116" s="25"/>
      <c r="E116" s="25"/>
      <c r="F116" s="25"/>
      <c r="G116" s="25"/>
      <c r="H116" s="25"/>
      <c r="I116" s="25"/>
      <c r="J116" s="25"/>
    </row>
    <row r="117" s="1" customFormat="1" ht="22.5" customHeight="1" spans="1:10">
      <c r="A117" s="25"/>
      <c r="B117" s="25"/>
      <c r="C117" s="125" t="s">
        <v>679</v>
      </c>
      <c r="D117" s="125" t="s">
        <v>701</v>
      </c>
      <c r="E117" s="125" t="s">
        <v>910</v>
      </c>
      <c r="F117" s="126" t="s">
        <v>693</v>
      </c>
      <c r="G117" s="125" t="s">
        <v>911</v>
      </c>
      <c r="H117" s="126" t="s">
        <v>684</v>
      </c>
      <c r="I117" s="126" t="s">
        <v>685</v>
      </c>
      <c r="J117" s="125" t="s">
        <v>912</v>
      </c>
    </row>
    <row r="118" s="1" customFormat="1" ht="22.5" customHeight="1" spans="1:10">
      <c r="A118" s="25"/>
      <c r="B118" s="25"/>
      <c r="C118" s="125" t="s">
        <v>679</v>
      </c>
      <c r="D118" s="125" t="s">
        <v>701</v>
      </c>
      <c r="E118" s="125" t="s">
        <v>913</v>
      </c>
      <c r="F118" s="126" t="s">
        <v>693</v>
      </c>
      <c r="G118" s="125" t="s">
        <v>694</v>
      </c>
      <c r="H118" s="126" t="s">
        <v>684</v>
      </c>
      <c r="I118" s="126" t="s">
        <v>685</v>
      </c>
      <c r="J118" s="125" t="s">
        <v>914</v>
      </c>
    </row>
    <row r="119" s="1" customFormat="1" ht="22.5" customHeight="1" spans="1:10">
      <c r="A119" s="25"/>
      <c r="B119" s="25"/>
      <c r="C119" s="125" t="s">
        <v>679</v>
      </c>
      <c r="D119" s="125" t="s">
        <v>701</v>
      </c>
      <c r="E119" s="125" t="s">
        <v>915</v>
      </c>
      <c r="F119" s="126" t="s">
        <v>682</v>
      </c>
      <c r="G119" s="125" t="s">
        <v>911</v>
      </c>
      <c r="H119" s="126" t="s">
        <v>684</v>
      </c>
      <c r="I119" s="126" t="s">
        <v>685</v>
      </c>
      <c r="J119" s="125" t="s">
        <v>916</v>
      </c>
    </row>
    <row r="120" s="1" customFormat="1" ht="22.5" customHeight="1" spans="1:10">
      <c r="A120" s="25"/>
      <c r="B120" s="25"/>
      <c r="C120" s="125" t="s">
        <v>679</v>
      </c>
      <c r="D120" s="125" t="s">
        <v>680</v>
      </c>
      <c r="E120" s="125" t="s">
        <v>917</v>
      </c>
      <c r="F120" s="126" t="s">
        <v>682</v>
      </c>
      <c r="G120" s="125" t="s">
        <v>813</v>
      </c>
      <c r="H120" s="126" t="s">
        <v>684</v>
      </c>
      <c r="I120" s="126" t="s">
        <v>685</v>
      </c>
      <c r="J120" s="125" t="s">
        <v>918</v>
      </c>
    </row>
    <row r="121" s="1" customFormat="1" ht="22.5" customHeight="1" spans="1:10">
      <c r="A121" s="25"/>
      <c r="B121" s="25"/>
      <c r="C121" s="125" t="s">
        <v>679</v>
      </c>
      <c r="D121" s="125" t="s">
        <v>710</v>
      </c>
      <c r="E121" s="125" t="s">
        <v>919</v>
      </c>
      <c r="F121" s="126" t="s">
        <v>693</v>
      </c>
      <c r="G121" s="125" t="s">
        <v>194</v>
      </c>
      <c r="H121" s="126" t="s">
        <v>920</v>
      </c>
      <c r="I121" s="126" t="s">
        <v>708</v>
      </c>
      <c r="J121" s="125" t="s">
        <v>921</v>
      </c>
    </row>
    <row r="122" s="1" customFormat="1" ht="22.5" customHeight="1" spans="1:10">
      <c r="A122" s="25"/>
      <c r="B122" s="25"/>
      <c r="C122" s="125" t="s">
        <v>686</v>
      </c>
      <c r="D122" s="125" t="s">
        <v>687</v>
      </c>
      <c r="E122" s="125" t="s">
        <v>922</v>
      </c>
      <c r="F122" s="126" t="s">
        <v>693</v>
      </c>
      <c r="G122" s="125" t="s">
        <v>923</v>
      </c>
      <c r="H122" s="126" t="s">
        <v>735</v>
      </c>
      <c r="I122" s="126" t="s">
        <v>708</v>
      </c>
      <c r="J122" s="125" t="s">
        <v>924</v>
      </c>
    </row>
    <row r="123" s="1" customFormat="1" ht="22.5" customHeight="1" spans="1:10">
      <c r="A123" s="25"/>
      <c r="B123" s="25"/>
      <c r="C123" s="125" t="s">
        <v>696</v>
      </c>
      <c r="D123" s="125" t="s">
        <v>697</v>
      </c>
      <c r="E123" s="125" t="s">
        <v>925</v>
      </c>
      <c r="F123" s="126" t="s">
        <v>693</v>
      </c>
      <c r="G123" s="125" t="s">
        <v>744</v>
      </c>
      <c r="H123" s="126" t="s">
        <v>684</v>
      </c>
      <c r="I123" s="126" t="s">
        <v>708</v>
      </c>
      <c r="J123" s="125" t="s">
        <v>926</v>
      </c>
    </row>
    <row r="124" s="1" customFormat="1" ht="22.5" customHeight="1" spans="1:10">
      <c r="A124" s="123" t="str">
        <f>"   "&amp;"计划免疫、疾病预防控制专项资金"</f>
        <v>   计划免疫、疾病预防控制专项资金</v>
      </c>
      <c r="B124" s="124" t="s">
        <v>927</v>
      </c>
      <c r="C124" s="25"/>
      <c r="D124" s="25"/>
      <c r="E124" s="25"/>
      <c r="F124" s="25"/>
      <c r="G124" s="25"/>
      <c r="H124" s="25"/>
      <c r="I124" s="25"/>
      <c r="J124" s="25"/>
    </row>
    <row r="125" s="1" customFormat="1" ht="22.5" customHeight="1" spans="1:10">
      <c r="A125" s="25"/>
      <c r="B125" s="25"/>
      <c r="C125" s="125" t="s">
        <v>679</v>
      </c>
      <c r="D125" s="125" t="s">
        <v>701</v>
      </c>
      <c r="E125" s="125" t="s">
        <v>928</v>
      </c>
      <c r="F125" s="126" t="s">
        <v>682</v>
      </c>
      <c r="G125" s="125" t="s">
        <v>929</v>
      </c>
      <c r="H125" s="126" t="s">
        <v>930</v>
      </c>
      <c r="I125" s="126" t="s">
        <v>685</v>
      </c>
      <c r="J125" s="125" t="s">
        <v>931</v>
      </c>
    </row>
    <row r="126" s="1" customFormat="1" ht="22.5" customHeight="1" spans="1:10">
      <c r="A126" s="25"/>
      <c r="B126" s="25"/>
      <c r="C126" s="125" t="s">
        <v>679</v>
      </c>
      <c r="D126" s="125" t="s">
        <v>701</v>
      </c>
      <c r="E126" s="125" t="s">
        <v>932</v>
      </c>
      <c r="F126" s="126" t="s">
        <v>689</v>
      </c>
      <c r="G126" s="125" t="s">
        <v>933</v>
      </c>
      <c r="H126" s="126" t="s">
        <v>684</v>
      </c>
      <c r="I126" s="126" t="s">
        <v>685</v>
      </c>
      <c r="J126" s="125" t="s">
        <v>934</v>
      </c>
    </row>
    <row r="127" s="1" customFormat="1" ht="22.5" customHeight="1" spans="1:10">
      <c r="A127" s="25"/>
      <c r="B127" s="25"/>
      <c r="C127" s="125" t="s">
        <v>679</v>
      </c>
      <c r="D127" s="125" t="s">
        <v>701</v>
      </c>
      <c r="E127" s="125" t="s">
        <v>935</v>
      </c>
      <c r="F127" s="126" t="s">
        <v>689</v>
      </c>
      <c r="G127" s="125" t="s">
        <v>936</v>
      </c>
      <c r="H127" s="126" t="s">
        <v>937</v>
      </c>
      <c r="I127" s="126" t="s">
        <v>685</v>
      </c>
      <c r="J127" s="125" t="s">
        <v>938</v>
      </c>
    </row>
    <row r="128" s="1" customFormat="1" ht="22.5" customHeight="1" spans="1:10">
      <c r="A128" s="25"/>
      <c r="B128" s="25"/>
      <c r="C128" s="125" t="s">
        <v>679</v>
      </c>
      <c r="D128" s="125" t="s">
        <v>701</v>
      </c>
      <c r="E128" s="125" t="s">
        <v>939</v>
      </c>
      <c r="F128" s="126" t="s">
        <v>693</v>
      </c>
      <c r="G128" s="125" t="s">
        <v>683</v>
      </c>
      <c r="H128" s="126" t="s">
        <v>684</v>
      </c>
      <c r="I128" s="126" t="s">
        <v>685</v>
      </c>
      <c r="J128" s="125" t="s">
        <v>940</v>
      </c>
    </row>
    <row r="129" s="1" customFormat="1" ht="22.5" customHeight="1" spans="1:10">
      <c r="A129" s="25"/>
      <c r="B129" s="25"/>
      <c r="C129" s="125" t="s">
        <v>679</v>
      </c>
      <c r="D129" s="125" t="s">
        <v>701</v>
      </c>
      <c r="E129" s="125" t="s">
        <v>941</v>
      </c>
      <c r="F129" s="126" t="s">
        <v>682</v>
      </c>
      <c r="G129" s="125" t="s">
        <v>942</v>
      </c>
      <c r="H129" s="126" t="s">
        <v>684</v>
      </c>
      <c r="I129" s="126" t="s">
        <v>685</v>
      </c>
      <c r="J129" s="125" t="s">
        <v>943</v>
      </c>
    </row>
    <row r="130" s="1" customFormat="1" ht="22.5" customHeight="1" spans="1:10">
      <c r="A130" s="25"/>
      <c r="B130" s="25"/>
      <c r="C130" s="125" t="s">
        <v>679</v>
      </c>
      <c r="D130" s="125" t="s">
        <v>701</v>
      </c>
      <c r="E130" s="125" t="s">
        <v>944</v>
      </c>
      <c r="F130" s="126" t="s">
        <v>682</v>
      </c>
      <c r="G130" s="125" t="s">
        <v>683</v>
      </c>
      <c r="H130" s="126" t="s">
        <v>684</v>
      </c>
      <c r="I130" s="126" t="s">
        <v>685</v>
      </c>
      <c r="J130" s="125" t="s">
        <v>945</v>
      </c>
    </row>
    <row r="131" s="1" customFormat="1" ht="22.5" customHeight="1" spans="1:10">
      <c r="A131" s="25"/>
      <c r="B131" s="25"/>
      <c r="C131" s="125" t="s">
        <v>679</v>
      </c>
      <c r="D131" s="125" t="s">
        <v>701</v>
      </c>
      <c r="E131" s="125" t="s">
        <v>946</v>
      </c>
      <c r="F131" s="126" t="s">
        <v>682</v>
      </c>
      <c r="G131" s="125" t="s">
        <v>683</v>
      </c>
      <c r="H131" s="126" t="s">
        <v>684</v>
      </c>
      <c r="I131" s="126" t="s">
        <v>685</v>
      </c>
      <c r="J131" s="125" t="s">
        <v>947</v>
      </c>
    </row>
    <row r="132" s="1" customFormat="1" ht="22.5" customHeight="1" spans="1:10">
      <c r="A132" s="25"/>
      <c r="B132" s="25"/>
      <c r="C132" s="125" t="s">
        <v>679</v>
      </c>
      <c r="D132" s="125" t="s">
        <v>701</v>
      </c>
      <c r="E132" s="125" t="s">
        <v>948</v>
      </c>
      <c r="F132" s="126" t="s">
        <v>682</v>
      </c>
      <c r="G132" s="125" t="s">
        <v>683</v>
      </c>
      <c r="H132" s="126" t="s">
        <v>684</v>
      </c>
      <c r="I132" s="126" t="s">
        <v>685</v>
      </c>
      <c r="J132" s="125" t="s">
        <v>949</v>
      </c>
    </row>
    <row r="133" s="1" customFormat="1" ht="22.5" customHeight="1" spans="1:10">
      <c r="A133" s="25"/>
      <c r="B133" s="25"/>
      <c r="C133" s="125" t="s">
        <v>686</v>
      </c>
      <c r="D133" s="125" t="s">
        <v>687</v>
      </c>
      <c r="E133" s="125" t="s">
        <v>812</v>
      </c>
      <c r="F133" s="126" t="s">
        <v>682</v>
      </c>
      <c r="G133" s="125" t="s">
        <v>744</v>
      </c>
      <c r="H133" s="126" t="s">
        <v>684</v>
      </c>
      <c r="I133" s="126" t="s">
        <v>685</v>
      </c>
      <c r="J133" s="125" t="s">
        <v>950</v>
      </c>
    </row>
    <row r="134" s="1" customFormat="1" ht="22.5" customHeight="1" spans="1:10">
      <c r="A134" s="25"/>
      <c r="B134" s="25"/>
      <c r="C134" s="125" t="s">
        <v>696</v>
      </c>
      <c r="D134" s="125" t="s">
        <v>697</v>
      </c>
      <c r="E134" s="125" t="s">
        <v>743</v>
      </c>
      <c r="F134" s="126" t="s">
        <v>682</v>
      </c>
      <c r="G134" s="125" t="s">
        <v>813</v>
      </c>
      <c r="H134" s="126" t="s">
        <v>684</v>
      </c>
      <c r="I134" s="126" t="s">
        <v>685</v>
      </c>
      <c r="J134" s="125" t="s">
        <v>951</v>
      </c>
    </row>
    <row r="135" s="1" customFormat="1" ht="22.5" customHeight="1" spans="1:10">
      <c r="A135" s="123" t="str">
        <f>"   "&amp;"慢性非传染病监测与防治专项资金"</f>
        <v>   慢性非传染病监测与防治专项资金</v>
      </c>
      <c r="B135" s="124" t="s">
        <v>952</v>
      </c>
      <c r="C135" s="25"/>
      <c r="D135" s="25"/>
      <c r="E135" s="25"/>
      <c r="F135" s="25"/>
      <c r="G135" s="25"/>
      <c r="H135" s="25"/>
      <c r="I135" s="25"/>
      <c r="J135" s="25"/>
    </row>
    <row r="136" s="1" customFormat="1" ht="22.5" customHeight="1" spans="1:10">
      <c r="A136" s="25"/>
      <c r="B136" s="25"/>
      <c r="C136" s="125" t="s">
        <v>679</v>
      </c>
      <c r="D136" s="125" t="s">
        <v>701</v>
      </c>
      <c r="E136" s="125" t="s">
        <v>953</v>
      </c>
      <c r="F136" s="126" t="s">
        <v>682</v>
      </c>
      <c r="G136" s="125" t="s">
        <v>954</v>
      </c>
      <c r="H136" s="126" t="s">
        <v>684</v>
      </c>
      <c r="I136" s="126" t="s">
        <v>685</v>
      </c>
      <c r="J136" s="125" t="s">
        <v>955</v>
      </c>
    </row>
    <row r="137" s="1" customFormat="1" ht="22.5" customHeight="1" spans="1:10">
      <c r="A137" s="25"/>
      <c r="B137" s="25"/>
      <c r="C137" s="125" t="s">
        <v>679</v>
      </c>
      <c r="D137" s="125" t="s">
        <v>701</v>
      </c>
      <c r="E137" s="125" t="s">
        <v>956</v>
      </c>
      <c r="F137" s="126" t="s">
        <v>682</v>
      </c>
      <c r="G137" s="125" t="s">
        <v>957</v>
      </c>
      <c r="H137" s="126" t="s">
        <v>684</v>
      </c>
      <c r="I137" s="126" t="s">
        <v>685</v>
      </c>
      <c r="J137" s="125" t="s">
        <v>958</v>
      </c>
    </row>
    <row r="138" s="1" customFormat="1" ht="22.5" customHeight="1" spans="1:10">
      <c r="A138" s="25"/>
      <c r="B138" s="25"/>
      <c r="C138" s="125" t="s">
        <v>679</v>
      </c>
      <c r="D138" s="125" t="s">
        <v>701</v>
      </c>
      <c r="E138" s="125" t="s">
        <v>765</v>
      </c>
      <c r="F138" s="126" t="s">
        <v>682</v>
      </c>
      <c r="G138" s="125" t="s">
        <v>959</v>
      </c>
      <c r="H138" s="126" t="s">
        <v>684</v>
      </c>
      <c r="I138" s="126" t="s">
        <v>685</v>
      </c>
      <c r="J138" s="125" t="s">
        <v>960</v>
      </c>
    </row>
    <row r="139" s="1" customFormat="1" ht="22.5" customHeight="1" spans="1:10">
      <c r="A139" s="25"/>
      <c r="B139" s="25"/>
      <c r="C139" s="125" t="s">
        <v>679</v>
      </c>
      <c r="D139" s="125" t="s">
        <v>701</v>
      </c>
      <c r="E139" s="125" t="s">
        <v>961</v>
      </c>
      <c r="F139" s="126" t="s">
        <v>682</v>
      </c>
      <c r="G139" s="125" t="s">
        <v>962</v>
      </c>
      <c r="H139" s="126" t="s">
        <v>684</v>
      </c>
      <c r="I139" s="126" t="s">
        <v>685</v>
      </c>
      <c r="J139" s="125" t="s">
        <v>963</v>
      </c>
    </row>
    <row r="140" s="1" customFormat="1" ht="22.5" customHeight="1" spans="1:10">
      <c r="A140" s="25"/>
      <c r="B140" s="25"/>
      <c r="C140" s="125" t="s">
        <v>679</v>
      </c>
      <c r="D140" s="125" t="s">
        <v>701</v>
      </c>
      <c r="E140" s="125" t="s">
        <v>964</v>
      </c>
      <c r="F140" s="126" t="s">
        <v>682</v>
      </c>
      <c r="G140" s="125" t="s">
        <v>959</v>
      </c>
      <c r="H140" s="126" t="s">
        <v>684</v>
      </c>
      <c r="I140" s="126" t="s">
        <v>685</v>
      </c>
      <c r="J140" s="125" t="s">
        <v>965</v>
      </c>
    </row>
    <row r="141" s="1" customFormat="1" ht="22.5" customHeight="1" spans="1:10">
      <c r="A141" s="25"/>
      <c r="B141" s="25"/>
      <c r="C141" s="125" t="s">
        <v>686</v>
      </c>
      <c r="D141" s="125" t="s">
        <v>687</v>
      </c>
      <c r="E141" s="125" t="s">
        <v>966</v>
      </c>
      <c r="F141" s="126" t="s">
        <v>693</v>
      </c>
      <c r="G141" s="125" t="s">
        <v>967</v>
      </c>
      <c r="H141" s="126" t="s">
        <v>735</v>
      </c>
      <c r="I141" s="126" t="s">
        <v>708</v>
      </c>
      <c r="J141" s="125" t="s">
        <v>968</v>
      </c>
    </row>
    <row r="142" s="1" customFormat="1" ht="22.5" customHeight="1" spans="1:10">
      <c r="A142" s="25"/>
      <c r="B142" s="25"/>
      <c r="C142" s="125" t="s">
        <v>696</v>
      </c>
      <c r="D142" s="125" t="s">
        <v>697</v>
      </c>
      <c r="E142" s="125" t="s">
        <v>743</v>
      </c>
      <c r="F142" s="126" t="s">
        <v>693</v>
      </c>
      <c r="G142" s="125" t="s">
        <v>744</v>
      </c>
      <c r="H142" s="126" t="s">
        <v>684</v>
      </c>
      <c r="I142" s="126" t="s">
        <v>708</v>
      </c>
      <c r="J142" s="125" t="s">
        <v>969</v>
      </c>
    </row>
    <row r="143" s="1" customFormat="1" ht="22.5" customHeight="1" spans="1:10">
      <c r="A143" s="123" t="str">
        <f>"   "&amp;"水质监测项目经费"</f>
        <v>   水质监测项目经费</v>
      </c>
      <c r="B143" s="124" t="s">
        <v>970</v>
      </c>
      <c r="C143" s="25"/>
      <c r="D143" s="25"/>
      <c r="E143" s="25"/>
      <c r="F143" s="25"/>
      <c r="G143" s="25"/>
      <c r="H143" s="25"/>
      <c r="I143" s="25"/>
      <c r="J143" s="25"/>
    </row>
    <row r="144" s="1" customFormat="1" ht="22.5" customHeight="1" spans="1:10">
      <c r="A144" s="25"/>
      <c r="B144" s="25"/>
      <c r="C144" s="125" t="s">
        <v>679</v>
      </c>
      <c r="D144" s="125" t="s">
        <v>701</v>
      </c>
      <c r="E144" s="125" t="s">
        <v>971</v>
      </c>
      <c r="F144" s="126" t="s">
        <v>682</v>
      </c>
      <c r="G144" s="125" t="s">
        <v>911</v>
      </c>
      <c r="H144" s="126" t="s">
        <v>684</v>
      </c>
      <c r="I144" s="126" t="s">
        <v>685</v>
      </c>
      <c r="J144" s="125" t="s">
        <v>972</v>
      </c>
    </row>
    <row r="145" s="1" customFormat="1" ht="22.5" customHeight="1" spans="1:10">
      <c r="A145" s="25"/>
      <c r="B145" s="25"/>
      <c r="C145" s="125" t="s">
        <v>679</v>
      </c>
      <c r="D145" s="125" t="s">
        <v>701</v>
      </c>
      <c r="E145" s="125" t="s">
        <v>973</v>
      </c>
      <c r="F145" s="126" t="s">
        <v>693</v>
      </c>
      <c r="G145" s="125" t="s">
        <v>694</v>
      </c>
      <c r="H145" s="126" t="s">
        <v>684</v>
      </c>
      <c r="I145" s="126" t="s">
        <v>685</v>
      </c>
      <c r="J145" s="125" t="s">
        <v>974</v>
      </c>
    </row>
    <row r="146" s="1" customFormat="1" ht="22.5" customHeight="1" spans="1:10">
      <c r="A146" s="25"/>
      <c r="B146" s="25"/>
      <c r="C146" s="125" t="s">
        <v>679</v>
      </c>
      <c r="D146" s="125" t="s">
        <v>710</v>
      </c>
      <c r="E146" s="125" t="s">
        <v>975</v>
      </c>
      <c r="F146" s="126" t="s">
        <v>689</v>
      </c>
      <c r="G146" s="125" t="s">
        <v>976</v>
      </c>
      <c r="H146" s="126" t="s">
        <v>977</v>
      </c>
      <c r="I146" s="126" t="s">
        <v>685</v>
      </c>
      <c r="J146" s="125" t="s">
        <v>978</v>
      </c>
    </row>
    <row r="147" s="1" customFormat="1" ht="22.5" customHeight="1" spans="1:10">
      <c r="A147" s="25"/>
      <c r="B147" s="25"/>
      <c r="C147" s="125" t="s">
        <v>686</v>
      </c>
      <c r="D147" s="125" t="s">
        <v>979</v>
      </c>
      <c r="E147" s="125" t="s">
        <v>980</v>
      </c>
      <c r="F147" s="126" t="s">
        <v>693</v>
      </c>
      <c r="G147" s="125" t="s">
        <v>694</v>
      </c>
      <c r="H147" s="126" t="s">
        <v>684</v>
      </c>
      <c r="I147" s="126" t="s">
        <v>685</v>
      </c>
      <c r="J147" s="125" t="s">
        <v>980</v>
      </c>
    </row>
    <row r="148" s="1" customFormat="1" ht="22.5" customHeight="1" spans="1:10">
      <c r="A148" s="25"/>
      <c r="B148" s="25"/>
      <c r="C148" s="125" t="s">
        <v>696</v>
      </c>
      <c r="D148" s="125" t="s">
        <v>697</v>
      </c>
      <c r="E148" s="125" t="s">
        <v>743</v>
      </c>
      <c r="F148" s="126" t="s">
        <v>682</v>
      </c>
      <c r="G148" s="125" t="s">
        <v>744</v>
      </c>
      <c r="H148" s="126" t="s">
        <v>684</v>
      </c>
      <c r="I148" s="126" t="s">
        <v>685</v>
      </c>
      <c r="J148" s="125" t="s">
        <v>969</v>
      </c>
    </row>
    <row r="149" s="1" customFormat="1" ht="22.5" customHeight="1" spans="1:10">
      <c r="A149" s="123" t="str">
        <f>"   "&amp;"鼠疫防治专项资金"</f>
        <v>   鼠疫防治专项资金</v>
      </c>
      <c r="B149" s="124" t="s">
        <v>981</v>
      </c>
      <c r="C149" s="25"/>
      <c r="D149" s="25"/>
      <c r="E149" s="25"/>
      <c r="F149" s="25"/>
      <c r="G149" s="25"/>
      <c r="H149" s="25"/>
      <c r="I149" s="25"/>
      <c r="J149" s="25"/>
    </row>
    <row r="150" s="1" customFormat="1" ht="22.5" customHeight="1" spans="1:10">
      <c r="A150" s="25"/>
      <c r="B150" s="25"/>
      <c r="C150" s="125" t="s">
        <v>679</v>
      </c>
      <c r="D150" s="125" t="s">
        <v>701</v>
      </c>
      <c r="E150" s="125" t="s">
        <v>982</v>
      </c>
      <c r="F150" s="126" t="s">
        <v>682</v>
      </c>
      <c r="G150" s="125" t="s">
        <v>194</v>
      </c>
      <c r="H150" s="126" t="s">
        <v>726</v>
      </c>
      <c r="I150" s="126" t="s">
        <v>685</v>
      </c>
      <c r="J150" s="125" t="s">
        <v>983</v>
      </c>
    </row>
    <row r="151" s="1" customFormat="1" ht="22.5" customHeight="1" spans="1:10">
      <c r="A151" s="25"/>
      <c r="B151" s="25"/>
      <c r="C151" s="125" t="s">
        <v>679</v>
      </c>
      <c r="D151" s="125" t="s">
        <v>701</v>
      </c>
      <c r="E151" s="125" t="s">
        <v>984</v>
      </c>
      <c r="F151" s="126" t="s">
        <v>693</v>
      </c>
      <c r="G151" s="125" t="s">
        <v>694</v>
      </c>
      <c r="H151" s="126" t="s">
        <v>684</v>
      </c>
      <c r="I151" s="126" t="s">
        <v>685</v>
      </c>
      <c r="J151" s="125" t="s">
        <v>985</v>
      </c>
    </row>
    <row r="152" s="1" customFormat="1" ht="22.5" customHeight="1" spans="1:10">
      <c r="A152" s="25"/>
      <c r="B152" s="25"/>
      <c r="C152" s="125" t="s">
        <v>686</v>
      </c>
      <c r="D152" s="125" t="s">
        <v>691</v>
      </c>
      <c r="E152" s="125" t="s">
        <v>986</v>
      </c>
      <c r="F152" s="126" t="s">
        <v>693</v>
      </c>
      <c r="G152" s="125" t="s">
        <v>987</v>
      </c>
      <c r="H152" s="126" t="s">
        <v>684</v>
      </c>
      <c r="I152" s="126" t="s">
        <v>685</v>
      </c>
      <c r="J152" s="125" t="s">
        <v>988</v>
      </c>
    </row>
    <row r="153" s="1" customFormat="1" ht="22.5" customHeight="1" spans="1:10">
      <c r="A153" s="25"/>
      <c r="B153" s="25"/>
      <c r="C153" s="125" t="s">
        <v>696</v>
      </c>
      <c r="D153" s="125" t="s">
        <v>697</v>
      </c>
      <c r="E153" s="125" t="s">
        <v>989</v>
      </c>
      <c r="F153" s="126" t="s">
        <v>693</v>
      </c>
      <c r="G153" s="125" t="s">
        <v>744</v>
      </c>
      <c r="H153" s="126" t="s">
        <v>684</v>
      </c>
      <c r="I153" s="126" t="s">
        <v>685</v>
      </c>
      <c r="J153" s="125" t="s">
        <v>990</v>
      </c>
    </row>
    <row r="154" s="1" customFormat="1" ht="22.5" customHeight="1" spans="1:10">
      <c r="A154" s="25"/>
      <c r="B154" s="25"/>
      <c r="C154" s="125" t="s">
        <v>696</v>
      </c>
      <c r="D154" s="125" t="s">
        <v>697</v>
      </c>
      <c r="E154" s="125" t="s">
        <v>743</v>
      </c>
      <c r="F154" s="126" t="s">
        <v>682</v>
      </c>
      <c r="G154" s="125" t="s">
        <v>744</v>
      </c>
      <c r="H154" s="126" t="s">
        <v>684</v>
      </c>
      <c r="I154" s="126" t="s">
        <v>685</v>
      </c>
      <c r="J154" s="125" t="s">
        <v>969</v>
      </c>
    </row>
    <row r="155" s="1" customFormat="1" ht="22.5" customHeight="1" spans="1:10">
      <c r="A155" s="123" t="str">
        <f>"   "&amp;"重点寄生虫、虫煤病防治专项资金"</f>
        <v>   重点寄生虫、虫煤病防治专项资金</v>
      </c>
      <c r="B155" s="124" t="s">
        <v>991</v>
      </c>
      <c r="C155" s="25"/>
      <c r="D155" s="25"/>
      <c r="E155" s="25"/>
      <c r="F155" s="25"/>
      <c r="G155" s="25"/>
      <c r="H155" s="25"/>
      <c r="I155" s="25"/>
      <c r="J155" s="25"/>
    </row>
    <row r="156" s="1" customFormat="1" ht="22.5" customHeight="1" spans="1:10">
      <c r="A156" s="25"/>
      <c r="B156" s="25"/>
      <c r="C156" s="125" t="s">
        <v>679</v>
      </c>
      <c r="D156" s="125" t="s">
        <v>701</v>
      </c>
      <c r="E156" s="125" t="s">
        <v>992</v>
      </c>
      <c r="F156" s="126" t="s">
        <v>682</v>
      </c>
      <c r="G156" s="125" t="s">
        <v>683</v>
      </c>
      <c r="H156" s="126" t="s">
        <v>684</v>
      </c>
      <c r="I156" s="126" t="s">
        <v>685</v>
      </c>
      <c r="J156" s="125" t="s">
        <v>993</v>
      </c>
    </row>
    <row r="157" s="1" customFormat="1" ht="22.5" customHeight="1" spans="1:10">
      <c r="A157" s="25"/>
      <c r="B157" s="25"/>
      <c r="C157" s="125" t="s">
        <v>679</v>
      </c>
      <c r="D157" s="125" t="s">
        <v>701</v>
      </c>
      <c r="E157" s="125" t="s">
        <v>994</v>
      </c>
      <c r="F157" s="126" t="s">
        <v>682</v>
      </c>
      <c r="G157" s="125" t="s">
        <v>744</v>
      </c>
      <c r="H157" s="126" t="s">
        <v>684</v>
      </c>
      <c r="I157" s="126" t="s">
        <v>685</v>
      </c>
      <c r="J157" s="125" t="s">
        <v>995</v>
      </c>
    </row>
    <row r="158" s="1" customFormat="1" ht="22.5" customHeight="1" spans="1:10">
      <c r="A158" s="25"/>
      <c r="B158" s="25"/>
      <c r="C158" s="125" t="s">
        <v>679</v>
      </c>
      <c r="D158" s="125" t="s">
        <v>701</v>
      </c>
      <c r="E158" s="125" t="s">
        <v>996</v>
      </c>
      <c r="F158" s="126" t="s">
        <v>682</v>
      </c>
      <c r="G158" s="125" t="s">
        <v>694</v>
      </c>
      <c r="H158" s="126" t="s">
        <v>684</v>
      </c>
      <c r="I158" s="126" t="s">
        <v>685</v>
      </c>
      <c r="J158" s="125" t="s">
        <v>997</v>
      </c>
    </row>
    <row r="159" s="1" customFormat="1" ht="22.5" customHeight="1" spans="1:10">
      <c r="A159" s="25"/>
      <c r="B159" s="25"/>
      <c r="C159" s="125" t="s">
        <v>679</v>
      </c>
      <c r="D159" s="125" t="s">
        <v>701</v>
      </c>
      <c r="E159" s="125" t="s">
        <v>998</v>
      </c>
      <c r="F159" s="126" t="s">
        <v>682</v>
      </c>
      <c r="G159" s="125" t="s">
        <v>744</v>
      </c>
      <c r="H159" s="126" t="s">
        <v>684</v>
      </c>
      <c r="I159" s="126" t="s">
        <v>685</v>
      </c>
      <c r="J159" s="125" t="s">
        <v>999</v>
      </c>
    </row>
    <row r="160" s="1" customFormat="1" ht="22.5" customHeight="1" spans="1:10">
      <c r="A160" s="25"/>
      <c r="B160" s="25"/>
      <c r="C160" s="125" t="s">
        <v>679</v>
      </c>
      <c r="D160" s="125" t="s">
        <v>680</v>
      </c>
      <c r="E160" s="125" t="s">
        <v>1000</v>
      </c>
      <c r="F160" s="126" t="s">
        <v>682</v>
      </c>
      <c r="G160" s="125" t="s">
        <v>813</v>
      </c>
      <c r="H160" s="126" t="s">
        <v>684</v>
      </c>
      <c r="I160" s="126" t="s">
        <v>685</v>
      </c>
      <c r="J160" s="125" t="s">
        <v>1001</v>
      </c>
    </row>
    <row r="161" s="1" customFormat="1" ht="22.5" customHeight="1" spans="1:10">
      <c r="A161" s="25"/>
      <c r="B161" s="25"/>
      <c r="C161" s="125" t="s">
        <v>686</v>
      </c>
      <c r="D161" s="125" t="s">
        <v>979</v>
      </c>
      <c r="E161" s="125" t="s">
        <v>1002</v>
      </c>
      <c r="F161" s="126" t="s">
        <v>693</v>
      </c>
      <c r="G161" s="125" t="s">
        <v>987</v>
      </c>
      <c r="H161" s="126" t="s">
        <v>723</v>
      </c>
      <c r="I161" s="126" t="s">
        <v>685</v>
      </c>
      <c r="J161" s="125" t="s">
        <v>1003</v>
      </c>
    </row>
    <row r="162" s="1" customFormat="1" ht="22.5" customHeight="1" spans="1:10">
      <c r="A162" s="25"/>
      <c r="B162" s="25"/>
      <c r="C162" s="125" t="s">
        <v>696</v>
      </c>
      <c r="D162" s="125" t="s">
        <v>697</v>
      </c>
      <c r="E162" s="125" t="s">
        <v>743</v>
      </c>
      <c r="F162" s="126" t="s">
        <v>693</v>
      </c>
      <c r="G162" s="125" t="s">
        <v>744</v>
      </c>
      <c r="H162" s="126" t="s">
        <v>684</v>
      </c>
      <c r="I162" s="126" t="s">
        <v>708</v>
      </c>
      <c r="J162" s="125" t="s">
        <v>1004</v>
      </c>
    </row>
    <row r="163" s="1" customFormat="1" ht="22.5" customHeight="1" spans="1:10">
      <c r="A163" s="123" t="str">
        <f>"   "&amp;"德国贷款还贷项目专项资金"</f>
        <v>   德国贷款还贷项目专项资金</v>
      </c>
      <c r="B163" s="124" t="s">
        <v>1005</v>
      </c>
      <c r="C163" s="25"/>
      <c r="D163" s="25"/>
      <c r="E163" s="25"/>
      <c r="F163" s="25"/>
      <c r="G163" s="25"/>
      <c r="H163" s="25"/>
      <c r="I163" s="25"/>
      <c r="J163" s="25"/>
    </row>
    <row r="164" s="1" customFormat="1" ht="22.5" customHeight="1" spans="1:10">
      <c r="A164" s="25"/>
      <c r="B164" s="25"/>
      <c r="C164" s="125" t="s">
        <v>679</v>
      </c>
      <c r="D164" s="125" t="s">
        <v>701</v>
      </c>
      <c r="E164" s="125" t="s">
        <v>1006</v>
      </c>
      <c r="F164" s="126" t="s">
        <v>693</v>
      </c>
      <c r="G164" s="125" t="s">
        <v>195</v>
      </c>
      <c r="H164" s="126" t="s">
        <v>726</v>
      </c>
      <c r="I164" s="126" t="s">
        <v>685</v>
      </c>
      <c r="J164" s="125" t="s">
        <v>1007</v>
      </c>
    </row>
    <row r="165" s="1" customFormat="1" ht="22.5" customHeight="1" spans="1:10">
      <c r="A165" s="25"/>
      <c r="B165" s="25"/>
      <c r="C165" s="125" t="s">
        <v>679</v>
      </c>
      <c r="D165" s="125" t="s">
        <v>710</v>
      </c>
      <c r="E165" s="125" t="s">
        <v>1008</v>
      </c>
      <c r="F165" s="126" t="s">
        <v>693</v>
      </c>
      <c r="G165" s="125" t="s">
        <v>694</v>
      </c>
      <c r="H165" s="126" t="s">
        <v>684</v>
      </c>
      <c r="I165" s="126" t="s">
        <v>708</v>
      </c>
      <c r="J165" s="125" t="s">
        <v>1008</v>
      </c>
    </row>
    <row r="166" s="1" customFormat="1" ht="22.5" customHeight="1" spans="1:10">
      <c r="A166" s="25"/>
      <c r="B166" s="25"/>
      <c r="C166" s="125" t="s">
        <v>686</v>
      </c>
      <c r="D166" s="125" t="s">
        <v>979</v>
      </c>
      <c r="E166" s="125" t="s">
        <v>1009</v>
      </c>
      <c r="F166" s="126" t="s">
        <v>693</v>
      </c>
      <c r="G166" s="125" t="s">
        <v>1010</v>
      </c>
      <c r="H166" s="126" t="s">
        <v>735</v>
      </c>
      <c r="I166" s="126" t="s">
        <v>708</v>
      </c>
      <c r="J166" s="125" t="s">
        <v>1011</v>
      </c>
    </row>
    <row r="167" s="1" customFormat="1" ht="22.5" customHeight="1" spans="1:10">
      <c r="A167" s="25"/>
      <c r="B167" s="25"/>
      <c r="C167" s="125" t="s">
        <v>696</v>
      </c>
      <c r="D167" s="125" t="s">
        <v>697</v>
      </c>
      <c r="E167" s="125" t="s">
        <v>743</v>
      </c>
      <c r="F167" s="126" t="s">
        <v>693</v>
      </c>
      <c r="G167" s="125" t="s">
        <v>744</v>
      </c>
      <c r="H167" s="126" t="s">
        <v>684</v>
      </c>
      <c r="I167" s="126" t="s">
        <v>708</v>
      </c>
      <c r="J167" s="125" t="s">
        <v>1012</v>
      </c>
    </row>
    <row r="168" s="1" customFormat="1" ht="22.5" customHeight="1" spans="1:10">
      <c r="A168" s="123" t="str">
        <f>"   "&amp;"结核病防治专项资金"</f>
        <v>   结核病防治专项资金</v>
      </c>
      <c r="B168" s="124" t="s">
        <v>1013</v>
      </c>
      <c r="C168" s="25"/>
      <c r="D168" s="25"/>
      <c r="E168" s="25"/>
      <c r="F168" s="25"/>
      <c r="G168" s="25"/>
      <c r="H168" s="25"/>
      <c r="I168" s="25"/>
      <c r="J168" s="25"/>
    </row>
    <row r="169" s="1" customFormat="1" ht="22.5" customHeight="1" spans="1:10">
      <c r="A169" s="25"/>
      <c r="B169" s="25"/>
      <c r="C169" s="125" t="s">
        <v>679</v>
      </c>
      <c r="D169" s="125" t="s">
        <v>701</v>
      </c>
      <c r="E169" s="125" t="s">
        <v>1014</v>
      </c>
      <c r="F169" s="126" t="s">
        <v>682</v>
      </c>
      <c r="G169" s="125" t="s">
        <v>744</v>
      </c>
      <c r="H169" s="126" t="s">
        <v>684</v>
      </c>
      <c r="I169" s="126" t="s">
        <v>685</v>
      </c>
      <c r="J169" s="125" t="s">
        <v>1015</v>
      </c>
    </row>
    <row r="170" s="1" customFormat="1" ht="22.5" customHeight="1" spans="1:10">
      <c r="A170" s="25"/>
      <c r="B170" s="25"/>
      <c r="C170" s="125" t="s">
        <v>679</v>
      </c>
      <c r="D170" s="125" t="s">
        <v>701</v>
      </c>
      <c r="E170" s="125" t="s">
        <v>1016</v>
      </c>
      <c r="F170" s="126" t="s">
        <v>682</v>
      </c>
      <c r="G170" s="125" t="s">
        <v>707</v>
      </c>
      <c r="H170" s="126" t="s">
        <v>684</v>
      </c>
      <c r="I170" s="126" t="s">
        <v>685</v>
      </c>
      <c r="J170" s="125" t="s">
        <v>1017</v>
      </c>
    </row>
    <row r="171" s="1" customFormat="1" ht="22.5" customHeight="1" spans="1:10">
      <c r="A171" s="25"/>
      <c r="B171" s="25"/>
      <c r="C171" s="125" t="s">
        <v>679</v>
      </c>
      <c r="D171" s="125" t="s">
        <v>701</v>
      </c>
      <c r="E171" s="125" t="s">
        <v>1018</v>
      </c>
      <c r="F171" s="126" t="s">
        <v>682</v>
      </c>
      <c r="G171" s="125" t="s">
        <v>813</v>
      </c>
      <c r="H171" s="126" t="s">
        <v>684</v>
      </c>
      <c r="I171" s="126" t="s">
        <v>685</v>
      </c>
      <c r="J171" s="125" t="s">
        <v>1019</v>
      </c>
    </row>
    <row r="172" s="1" customFormat="1" ht="22.5" customHeight="1" spans="1:10">
      <c r="A172" s="25"/>
      <c r="B172" s="25"/>
      <c r="C172" s="125" t="s">
        <v>679</v>
      </c>
      <c r="D172" s="125" t="s">
        <v>701</v>
      </c>
      <c r="E172" s="125" t="s">
        <v>1020</v>
      </c>
      <c r="F172" s="126" t="s">
        <v>682</v>
      </c>
      <c r="G172" s="125" t="s">
        <v>683</v>
      </c>
      <c r="H172" s="126" t="s">
        <v>684</v>
      </c>
      <c r="I172" s="126" t="s">
        <v>685</v>
      </c>
      <c r="J172" s="125" t="s">
        <v>1021</v>
      </c>
    </row>
    <row r="173" s="1" customFormat="1" ht="22.5" customHeight="1" spans="1:10">
      <c r="A173" s="25"/>
      <c r="B173" s="25"/>
      <c r="C173" s="125" t="s">
        <v>679</v>
      </c>
      <c r="D173" s="125" t="s">
        <v>701</v>
      </c>
      <c r="E173" s="125" t="s">
        <v>1022</v>
      </c>
      <c r="F173" s="126" t="s">
        <v>682</v>
      </c>
      <c r="G173" s="125" t="s">
        <v>813</v>
      </c>
      <c r="H173" s="126" t="s">
        <v>684</v>
      </c>
      <c r="I173" s="126" t="s">
        <v>685</v>
      </c>
      <c r="J173" s="125" t="s">
        <v>1023</v>
      </c>
    </row>
    <row r="174" s="1" customFormat="1" ht="22.5" customHeight="1" spans="1:10">
      <c r="A174" s="25"/>
      <c r="B174" s="25"/>
      <c r="C174" s="125" t="s">
        <v>679</v>
      </c>
      <c r="D174" s="125" t="s">
        <v>701</v>
      </c>
      <c r="E174" s="125" t="s">
        <v>1024</v>
      </c>
      <c r="F174" s="126" t="s">
        <v>682</v>
      </c>
      <c r="G174" s="125" t="s">
        <v>813</v>
      </c>
      <c r="H174" s="126" t="s">
        <v>684</v>
      </c>
      <c r="I174" s="126" t="s">
        <v>685</v>
      </c>
      <c r="J174" s="125" t="s">
        <v>1025</v>
      </c>
    </row>
    <row r="175" s="1" customFormat="1" ht="22.5" customHeight="1" spans="1:10">
      <c r="A175" s="25"/>
      <c r="B175" s="25"/>
      <c r="C175" s="125" t="s">
        <v>679</v>
      </c>
      <c r="D175" s="125" t="s">
        <v>701</v>
      </c>
      <c r="E175" s="125" t="s">
        <v>1026</v>
      </c>
      <c r="F175" s="126" t="s">
        <v>682</v>
      </c>
      <c r="G175" s="125" t="s">
        <v>683</v>
      </c>
      <c r="H175" s="126" t="s">
        <v>684</v>
      </c>
      <c r="I175" s="126" t="s">
        <v>685</v>
      </c>
      <c r="J175" s="125" t="s">
        <v>1027</v>
      </c>
    </row>
    <row r="176" s="1" customFormat="1" ht="22.5" customHeight="1" spans="1:10">
      <c r="A176" s="25"/>
      <c r="B176" s="25"/>
      <c r="C176" s="125" t="s">
        <v>679</v>
      </c>
      <c r="D176" s="125" t="s">
        <v>701</v>
      </c>
      <c r="E176" s="125" t="s">
        <v>1028</v>
      </c>
      <c r="F176" s="126" t="s">
        <v>682</v>
      </c>
      <c r="G176" s="125" t="s">
        <v>744</v>
      </c>
      <c r="H176" s="126" t="s">
        <v>684</v>
      </c>
      <c r="I176" s="126" t="s">
        <v>685</v>
      </c>
      <c r="J176" s="125" t="s">
        <v>1029</v>
      </c>
    </row>
    <row r="177" s="1" customFormat="1" ht="22.5" customHeight="1" spans="1:10">
      <c r="A177" s="25"/>
      <c r="B177" s="25"/>
      <c r="C177" s="125" t="s">
        <v>686</v>
      </c>
      <c r="D177" s="125" t="s">
        <v>687</v>
      </c>
      <c r="E177" s="125" t="s">
        <v>1030</v>
      </c>
      <c r="F177" s="126" t="s">
        <v>693</v>
      </c>
      <c r="G177" s="125" t="s">
        <v>1031</v>
      </c>
      <c r="H177" s="126" t="s">
        <v>735</v>
      </c>
      <c r="I177" s="126" t="s">
        <v>708</v>
      </c>
      <c r="J177" s="125" t="s">
        <v>1032</v>
      </c>
    </row>
    <row r="178" s="1" customFormat="1" ht="22.5" customHeight="1" spans="1:10">
      <c r="A178" s="25"/>
      <c r="B178" s="25"/>
      <c r="C178" s="125" t="s">
        <v>696</v>
      </c>
      <c r="D178" s="125" t="s">
        <v>697</v>
      </c>
      <c r="E178" s="125" t="s">
        <v>1033</v>
      </c>
      <c r="F178" s="126" t="s">
        <v>693</v>
      </c>
      <c r="G178" s="125" t="s">
        <v>744</v>
      </c>
      <c r="H178" s="126" t="s">
        <v>684</v>
      </c>
      <c r="I178" s="126" t="s">
        <v>685</v>
      </c>
      <c r="J178" s="125" t="s">
        <v>1034</v>
      </c>
    </row>
    <row r="179" s="1" customFormat="1" ht="22.5" customHeight="1" spans="1:10">
      <c r="A179" s="123" t="str">
        <f>"   "&amp;"艾滋病防治项目经费"</f>
        <v>   艾滋病防治项目经费</v>
      </c>
      <c r="B179" s="124" t="s">
        <v>1035</v>
      </c>
      <c r="C179" s="25"/>
      <c r="D179" s="25"/>
      <c r="E179" s="25"/>
      <c r="F179" s="25"/>
      <c r="G179" s="25"/>
      <c r="H179" s="25"/>
      <c r="I179" s="25"/>
      <c r="J179" s="25"/>
    </row>
    <row r="180" s="1" customFormat="1" ht="22.5" customHeight="1" spans="1:10">
      <c r="A180" s="25"/>
      <c r="B180" s="25"/>
      <c r="C180" s="125" t="s">
        <v>679</v>
      </c>
      <c r="D180" s="125" t="s">
        <v>701</v>
      </c>
      <c r="E180" s="125" t="s">
        <v>1036</v>
      </c>
      <c r="F180" s="126" t="s">
        <v>682</v>
      </c>
      <c r="G180" s="125" t="s">
        <v>699</v>
      </c>
      <c r="H180" s="126" t="s">
        <v>684</v>
      </c>
      <c r="I180" s="126" t="s">
        <v>685</v>
      </c>
      <c r="J180" s="125" t="s">
        <v>1037</v>
      </c>
    </row>
    <row r="181" s="1" customFormat="1" ht="22.5" customHeight="1" spans="1:10">
      <c r="A181" s="25"/>
      <c r="B181" s="25"/>
      <c r="C181" s="125" t="s">
        <v>679</v>
      </c>
      <c r="D181" s="125" t="s">
        <v>701</v>
      </c>
      <c r="E181" s="125" t="s">
        <v>1038</v>
      </c>
      <c r="F181" s="126" t="s">
        <v>682</v>
      </c>
      <c r="G181" s="125" t="s">
        <v>1039</v>
      </c>
      <c r="H181" s="126" t="s">
        <v>684</v>
      </c>
      <c r="I181" s="126" t="s">
        <v>685</v>
      </c>
      <c r="J181" s="125" t="s">
        <v>1040</v>
      </c>
    </row>
    <row r="182" s="1" customFormat="1" ht="22.5" customHeight="1" spans="1:10">
      <c r="A182" s="25"/>
      <c r="B182" s="25"/>
      <c r="C182" s="125" t="s">
        <v>679</v>
      </c>
      <c r="D182" s="125" t="s">
        <v>701</v>
      </c>
      <c r="E182" s="125" t="s">
        <v>1041</v>
      </c>
      <c r="F182" s="126" t="s">
        <v>682</v>
      </c>
      <c r="G182" s="125" t="s">
        <v>1042</v>
      </c>
      <c r="H182" s="126" t="s">
        <v>684</v>
      </c>
      <c r="I182" s="126" t="s">
        <v>685</v>
      </c>
      <c r="J182" s="125" t="s">
        <v>1043</v>
      </c>
    </row>
    <row r="183" s="1" customFormat="1" ht="22.5" customHeight="1" spans="1:10">
      <c r="A183" s="25"/>
      <c r="B183" s="25"/>
      <c r="C183" s="125" t="s">
        <v>679</v>
      </c>
      <c r="D183" s="125" t="s">
        <v>680</v>
      </c>
      <c r="E183" s="125" t="s">
        <v>1044</v>
      </c>
      <c r="F183" s="126" t="s">
        <v>693</v>
      </c>
      <c r="G183" s="125" t="s">
        <v>694</v>
      </c>
      <c r="H183" s="126" t="s">
        <v>684</v>
      </c>
      <c r="I183" s="126" t="s">
        <v>685</v>
      </c>
      <c r="J183" s="125" t="s">
        <v>1045</v>
      </c>
    </row>
    <row r="184" s="1" customFormat="1" ht="22.5" customHeight="1" spans="1:10">
      <c r="A184" s="25"/>
      <c r="B184" s="25"/>
      <c r="C184" s="125" t="s">
        <v>686</v>
      </c>
      <c r="D184" s="125" t="s">
        <v>687</v>
      </c>
      <c r="E184" s="125" t="s">
        <v>1046</v>
      </c>
      <c r="F184" s="126" t="s">
        <v>693</v>
      </c>
      <c r="G184" s="125" t="s">
        <v>1010</v>
      </c>
      <c r="H184" s="126" t="s">
        <v>735</v>
      </c>
      <c r="I184" s="126" t="s">
        <v>708</v>
      </c>
      <c r="J184" s="125" t="s">
        <v>1046</v>
      </c>
    </row>
    <row r="185" s="1" customFormat="1" ht="22.5" customHeight="1" spans="1:10">
      <c r="A185" s="25"/>
      <c r="B185" s="25"/>
      <c r="C185" s="125" t="s">
        <v>696</v>
      </c>
      <c r="D185" s="125" t="s">
        <v>697</v>
      </c>
      <c r="E185" s="125" t="s">
        <v>697</v>
      </c>
      <c r="F185" s="126" t="s">
        <v>682</v>
      </c>
      <c r="G185" s="125" t="s">
        <v>744</v>
      </c>
      <c r="H185" s="126" t="s">
        <v>684</v>
      </c>
      <c r="I185" s="126" t="s">
        <v>685</v>
      </c>
      <c r="J185" s="125" t="s">
        <v>697</v>
      </c>
    </row>
    <row r="186" s="1" customFormat="1" ht="22.5" customHeight="1" spans="1:10">
      <c r="A186" s="123" t="str">
        <f>"   "&amp;"禽流感外环境监测项目专项资金"</f>
        <v>   禽流感外环境监测项目专项资金</v>
      </c>
      <c r="B186" s="124" t="s">
        <v>1047</v>
      </c>
      <c r="C186" s="25"/>
      <c r="D186" s="25"/>
      <c r="E186" s="25"/>
      <c r="F186" s="25"/>
      <c r="G186" s="25"/>
      <c r="H186" s="25"/>
      <c r="I186" s="25"/>
      <c r="J186" s="25"/>
    </row>
    <row r="187" s="1" customFormat="1" ht="22.5" customHeight="1" spans="1:10">
      <c r="A187" s="25"/>
      <c r="B187" s="25"/>
      <c r="C187" s="125" t="s">
        <v>679</v>
      </c>
      <c r="D187" s="125" t="s">
        <v>701</v>
      </c>
      <c r="E187" s="125" t="s">
        <v>1048</v>
      </c>
      <c r="F187" s="126" t="s">
        <v>682</v>
      </c>
      <c r="G187" s="125" t="s">
        <v>1049</v>
      </c>
      <c r="H187" s="126" t="s">
        <v>735</v>
      </c>
      <c r="I187" s="126" t="s">
        <v>685</v>
      </c>
      <c r="J187" s="125" t="s">
        <v>1050</v>
      </c>
    </row>
    <row r="188" s="1" customFormat="1" ht="22.5" customHeight="1" spans="1:10">
      <c r="A188" s="25"/>
      <c r="B188" s="25"/>
      <c r="C188" s="125" t="s">
        <v>679</v>
      </c>
      <c r="D188" s="125" t="s">
        <v>701</v>
      </c>
      <c r="E188" s="125" t="s">
        <v>1051</v>
      </c>
      <c r="F188" s="126" t="s">
        <v>682</v>
      </c>
      <c r="G188" s="125" t="s">
        <v>1052</v>
      </c>
      <c r="H188" s="126" t="s">
        <v>1053</v>
      </c>
      <c r="I188" s="126" t="s">
        <v>685</v>
      </c>
      <c r="J188" s="125" t="s">
        <v>1054</v>
      </c>
    </row>
    <row r="189" s="1" customFormat="1" ht="22.5" customHeight="1" spans="1:10">
      <c r="A189" s="25"/>
      <c r="B189" s="25"/>
      <c r="C189" s="125" t="s">
        <v>679</v>
      </c>
      <c r="D189" s="125" t="s">
        <v>710</v>
      </c>
      <c r="E189" s="125" t="s">
        <v>1055</v>
      </c>
      <c r="F189" s="126" t="s">
        <v>689</v>
      </c>
      <c r="G189" s="125" t="s">
        <v>1056</v>
      </c>
      <c r="H189" s="126" t="s">
        <v>977</v>
      </c>
      <c r="I189" s="126" t="s">
        <v>685</v>
      </c>
      <c r="J189" s="125" t="s">
        <v>1057</v>
      </c>
    </row>
    <row r="190" s="1" customFormat="1" ht="22.5" customHeight="1" spans="1:10">
      <c r="A190" s="25"/>
      <c r="B190" s="25"/>
      <c r="C190" s="125" t="s">
        <v>679</v>
      </c>
      <c r="D190" s="125" t="s">
        <v>710</v>
      </c>
      <c r="E190" s="125" t="s">
        <v>1058</v>
      </c>
      <c r="F190" s="126" t="s">
        <v>689</v>
      </c>
      <c r="G190" s="125" t="s">
        <v>1059</v>
      </c>
      <c r="H190" s="126" t="s">
        <v>977</v>
      </c>
      <c r="I190" s="126" t="s">
        <v>685</v>
      </c>
      <c r="J190" s="125" t="s">
        <v>1060</v>
      </c>
    </row>
    <row r="191" s="1" customFormat="1" ht="22.5" customHeight="1" spans="1:10">
      <c r="A191" s="25"/>
      <c r="B191" s="25"/>
      <c r="C191" s="125" t="s">
        <v>686</v>
      </c>
      <c r="D191" s="125" t="s">
        <v>979</v>
      </c>
      <c r="E191" s="125" t="s">
        <v>1061</v>
      </c>
      <c r="F191" s="126" t="s">
        <v>693</v>
      </c>
      <c r="G191" s="125" t="s">
        <v>1010</v>
      </c>
      <c r="H191" s="126" t="s">
        <v>735</v>
      </c>
      <c r="I191" s="126" t="s">
        <v>708</v>
      </c>
      <c r="J191" s="125" t="s">
        <v>1062</v>
      </c>
    </row>
    <row r="192" s="1" customFormat="1" ht="22.5" customHeight="1" spans="1:10">
      <c r="A192" s="25"/>
      <c r="B192" s="25"/>
      <c r="C192" s="125" t="s">
        <v>696</v>
      </c>
      <c r="D192" s="125" t="s">
        <v>697</v>
      </c>
      <c r="E192" s="125" t="s">
        <v>743</v>
      </c>
      <c r="F192" s="126" t="s">
        <v>693</v>
      </c>
      <c r="G192" s="125" t="s">
        <v>744</v>
      </c>
      <c r="H192" s="126" t="s">
        <v>684</v>
      </c>
      <c r="I192" s="126" t="s">
        <v>708</v>
      </c>
      <c r="J192" s="125" t="s">
        <v>1063</v>
      </c>
    </row>
    <row r="193" s="1" customFormat="1" ht="22.5" customHeight="1" spans="1:10">
      <c r="A193" s="123" t="str">
        <f>"   "&amp;"基本公共卫生服务之卫生监督协管支出资金"</f>
        <v>   基本公共卫生服务之卫生监督协管支出资金</v>
      </c>
      <c r="B193" s="124" t="s">
        <v>1064</v>
      </c>
      <c r="C193" s="25"/>
      <c r="D193" s="25"/>
      <c r="E193" s="25"/>
      <c r="F193" s="25"/>
      <c r="G193" s="25"/>
      <c r="H193" s="25"/>
      <c r="I193" s="25"/>
      <c r="J193" s="25"/>
    </row>
    <row r="194" s="1" customFormat="1" ht="22.5" customHeight="1" spans="1:10">
      <c r="A194" s="25"/>
      <c r="B194" s="25"/>
      <c r="C194" s="125" t="s">
        <v>679</v>
      </c>
      <c r="D194" s="125" t="s">
        <v>701</v>
      </c>
      <c r="E194" s="125" t="s">
        <v>1065</v>
      </c>
      <c r="F194" s="126" t="s">
        <v>682</v>
      </c>
      <c r="G194" s="125" t="s">
        <v>1066</v>
      </c>
      <c r="H194" s="126" t="s">
        <v>1067</v>
      </c>
      <c r="I194" s="126" t="s">
        <v>685</v>
      </c>
      <c r="J194" s="125" t="s">
        <v>1065</v>
      </c>
    </row>
    <row r="195" s="1" customFormat="1" ht="22.5" customHeight="1" spans="1:10">
      <c r="A195" s="25"/>
      <c r="B195" s="25"/>
      <c r="C195" s="125" t="s">
        <v>679</v>
      </c>
      <c r="D195" s="125" t="s">
        <v>701</v>
      </c>
      <c r="E195" s="125" t="s">
        <v>1068</v>
      </c>
      <c r="F195" s="126" t="s">
        <v>682</v>
      </c>
      <c r="G195" s="125" t="s">
        <v>794</v>
      </c>
      <c r="H195" s="126" t="s">
        <v>1067</v>
      </c>
      <c r="I195" s="126" t="s">
        <v>685</v>
      </c>
      <c r="J195" s="125" t="s">
        <v>1068</v>
      </c>
    </row>
    <row r="196" s="1" customFormat="1" ht="22.5" customHeight="1" spans="1:10">
      <c r="A196" s="25"/>
      <c r="B196" s="25"/>
      <c r="C196" s="125" t="s">
        <v>679</v>
      </c>
      <c r="D196" s="125" t="s">
        <v>701</v>
      </c>
      <c r="E196" s="125" t="s">
        <v>1069</v>
      </c>
      <c r="F196" s="126" t="s">
        <v>682</v>
      </c>
      <c r="G196" s="125" t="s">
        <v>1070</v>
      </c>
      <c r="H196" s="126" t="s">
        <v>1067</v>
      </c>
      <c r="I196" s="126" t="s">
        <v>685</v>
      </c>
      <c r="J196" s="125" t="s">
        <v>1069</v>
      </c>
    </row>
    <row r="197" s="1" customFormat="1" ht="22.5" customHeight="1" spans="1:10">
      <c r="A197" s="25"/>
      <c r="B197" s="25"/>
      <c r="C197" s="125" t="s">
        <v>679</v>
      </c>
      <c r="D197" s="125" t="s">
        <v>701</v>
      </c>
      <c r="E197" s="125" t="s">
        <v>1071</v>
      </c>
      <c r="F197" s="126" t="s">
        <v>682</v>
      </c>
      <c r="G197" s="125" t="s">
        <v>1072</v>
      </c>
      <c r="H197" s="126" t="s">
        <v>1073</v>
      </c>
      <c r="I197" s="126" t="s">
        <v>685</v>
      </c>
      <c r="J197" s="125" t="s">
        <v>1071</v>
      </c>
    </row>
    <row r="198" s="1" customFormat="1" ht="22.5" customHeight="1" spans="1:10">
      <c r="A198" s="25"/>
      <c r="B198" s="25"/>
      <c r="C198" s="125" t="s">
        <v>686</v>
      </c>
      <c r="D198" s="125" t="s">
        <v>687</v>
      </c>
      <c r="E198" s="125" t="s">
        <v>1074</v>
      </c>
      <c r="F198" s="126" t="s">
        <v>693</v>
      </c>
      <c r="G198" s="125" t="s">
        <v>1010</v>
      </c>
      <c r="H198" s="126" t="s">
        <v>735</v>
      </c>
      <c r="I198" s="126" t="s">
        <v>708</v>
      </c>
      <c r="J198" s="125" t="s">
        <v>1074</v>
      </c>
    </row>
    <row r="199" s="1" customFormat="1" ht="22.5" customHeight="1" spans="1:10">
      <c r="A199" s="25"/>
      <c r="B199" s="25"/>
      <c r="C199" s="125" t="s">
        <v>686</v>
      </c>
      <c r="D199" s="125" t="s">
        <v>687</v>
      </c>
      <c r="E199" s="125" t="s">
        <v>1075</v>
      </c>
      <c r="F199" s="126" t="s">
        <v>693</v>
      </c>
      <c r="G199" s="125" t="s">
        <v>1010</v>
      </c>
      <c r="H199" s="126" t="s">
        <v>735</v>
      </c>
      <c r="I199" s="126" t="s">
        <v>708</v>
      </c>
      <c r="J199" s="125" t="s">
        <v>1076</v>
      </c>
    </row>
    <row r="200" s="1" customFormat="1" ht="22.5" customHeight="1" spans="1:10">
      <c r="A200" s="25"/>
      <c r="B200" s="25"/>
      <c r="C200" s="125" t="s">
        <v>696</v>
      </c>
      <c r="D200" s="125" t="s">
        <v>697</v>
      </c>
      <c r="E200" s="125" t="s">
        <v>1077</v>
      </c>
      <c r="F200" s="126" t="s">
        <v>693</v>
      </c>
      <c r="G200" s="125" t="s">
        <v>744</v>
      </c>
      <c r="H200" s="126" t="s">
        <v>684</v>
      </c>
      <c r="I200" s="126" t="s">
        <v>708</v>
      </c>
      <c r="J200" s="125" t="s">
        <v>1078</v>
      </c>
    </row>
    <row r="201" s="1" customFormat="1" ht="22.5" customHeight="1" spans="1:10">
      <c r="A201" s="123" t="s">
        <v>82</v>
      </c>
      <c r="B201" s="25"/>
      <c r="C201" s="25"/>
      <c r="D201" s="25"/>
      <c r="E201" s="25"/>
      <c r="F201" s="25"/>
      <c r="G201" s="25"/>
      <c r="H201" s="25"/>
      <c r="I201" s="25"/>
      <c r="J201" s="25"/>
    </row>
    <row r="202" s="1" customFormat="1" ht="22.5" customHeight="1" spans="1:10">
      <c r="A202" s="123" t="str">
        <f>"   "&amp;"各类设备维修维护及低值易耗品采购经费"</f>
        <v>   各类设备维修维护及低值易耗品采购经费</v>
      </c>
      <c r="B202" s="124" t="s">
        <v>1079</v>
      </c>
      <c r="C202" s="25"/>
      <c r="D202" s="25"/>
      <c r="E202" s="25"/>
      <c r="F202" s="25"/>
      <c r="G202" s="25"/>
      <c r="H202" s="25"/>
      <c r="I202" s="25"/>
      <c r="J202" s="25"/>
    </row>
    <row r="203" s="1" customFormat="1" ht="22.5" customHeight="1" spans="1:10">
      <c r="A203" s="25"/>
      <c r="B203" s="25"/>
      <c r="C203" s="125" t="s">
        <v>679</v>
      </c>
      <c r="D203" s="125" t="s">
        <v>701</v>
      </c>
      <c r="E203" s="125" t="s">
        <v>1080</v>
      </c>
      <c r="F203" s="126" t="s">
        <v>693</v>
      </c>
      <c r="G203" s="125" t="s">
        <v>683</v>
      </c>
      <c r="H203" s="126" t="s">
        <v>684</v>
      </c>
      <c r="I203" s="126" t="s">
        <v>708</v>
      </c>
      <c r="J203" s="125" t="s">
        <v>1081</v>
      </c>
    </row>
    <row r="204" s="1" customFormat="1" ht="22.5" customHeight="1" spans="1:10">
      <c r="A204" s="25"/>
      <c r="B204" s="25"/>
      <c r="C204" s="125" t="s">
        <v>679</v>
      </c>
      <c r="D204" s="125" t="s">
        <v>680</v>
      </c>
      <c r="E204" s="125" t="s">
        <v>1082</v>
      </c>
      <c r="F204" s="126" t="s">
        <v>693</v>
      </c>
      <c r="G204" s="125" t="s">
        <v>813</v>
      </c>
      <c r="H204" s="126" t="s">
        <v>684</v>
      </c>
      <c r="I204" s="126" t="s">
        <v>708</v>
      </c>
      <c r="J204" s="125" t="s">
        <v>1083</v>
      </c>
    </row>
    <row r="205" s="1" customFormat="1" ht="22.5" customHeight="1" spans="1:10">
      <c r="A205" s="25"/>
      <c r="B205" s="25"/>
      <c r="C205" s="125" t="s">
        <v>686</v>
      </c>
      <c r="D205" s="125" t="s">
        <v>979</v>
      </c>
      <c r="E205" s="125" t="s">
        <v>1084</v>
      </c>
      <c r="F205" s="126" t="s">
        <v>693</v>
      </c>
      <c r="G205" s="125" t="s">
        <v>198</v>
      </c>
      <c r="H205" s="126" t="s">
        <v>735</v>
      </c>
      <c r="I205" s="126" t="s">
        <v>708</v>
      </c>
      <c r="J205" s="125" t="s">
        <v>1085</v>
      </c>
    </row>
    <row r="206" s="1" customFormat="1" ht="22.5" customHeight="1" spans="1:10">
      <c r="A206" s="25"/>
      <c r="B206" s="25"/>
      <c r="C206" s="125" t="s">
        <v>696</v>
      </c>
      <c r="D206" s="125" t="s">
        <v>697</v>
      </c>
      <c r="E206" s="125" t="s">
        <v>1033</v>
      </c>
      <c r="F206" s="126" t="s">
        <v>693</v>
      </c>
      <c r="G206" s="125" t="s">
        <v>683</v>
      </c>
      <c r="H206" s="126" t="s">
        <v>684</v>
      </c>
      <c r="I206" s="126" t="s">
        <v>708</v>
      </c>
      <c r="J206" s="125" t="s">
        <v>1086</v>
      </c>
    </row>
    <row r="207" s="1" customFormat="1" ht="22.5" customHeight="1" spans="1:10">
      <c r="A207" s="123" t="str">
        <f>"   "&amp;"药品等采购经费"</f>
        <v>   药品等采购经费</v>
      </c>
      <c r="B207" s="124" t="s">
        <v>1079</v>
      </c>
      <c r="C207" s="25"/>
      <c r="D207" s="25"/>
      <c r="E207" s="25"/>
      <c r="F207" s="25"/>
      <c r="G207" s="25"/>
      <c r="H207" s="25"/>
      <c r="I207" s="25"/>
      <c r="J207" s="25"/>
    </row>
    <row r="208" s="1" customFormat="1" ht="22.5" customHeight="1" spans="1:10">
      <c r="A208" s="25"/>
      <c r="B208" s="25"/>
      <c r="C208" s="125" t="s">
        <v>679</v>
      </c>
      <c r="D208" s="125" t="s">
        <v>680</v>
      </c>
      <c r="E208" s="125" t="s">
        <v>1082</v>
      </c>
      <c r="F208" s="126" t="s">
        <v>693</v>
      </c>
      <c r="G208" s="125" t="s">
        <v>813</v>
      </c>
      <c r="H208" s="126" t="s">
        <v>684</v>
      </c>
      <c r="I208" s="126" t="s">
        <v>708</v>
      </c>
      <c r="J208" s="125" t="s">
        <v>1087</v>
      </c>
    </row>
    <row r="209" s="1" customFormat="1" ht="22.5" customHeight="1" spans="1:10">
      <c r="A209" s="25"/>
      <c r="B209" s="25"/>
      <c r="C209" s="125" t="s">
        <v>686</v>
      </c>
      <c r="D209" s="125" t="s">
        <v>713</v>
      </c>
      <c r="E209" s="125" t="s">
        <v>1088</v>
      </c>
      <c r="F209" s="126" t="s">
        <v>693</v>
      </c>
      <c r="G209" s="125" t="s">
        <v>194</v>
      </c>
      <c r="H209" s="126" t="s">
        <v>1089</v>
      </c>
      <c r="I209" s="126" t="s">
        <v>685</v>
      </c>
      <c r="J209" s="125" t="s">
        <v>1090</v>
      </c>
    </row>
    <row r="210" s="1" customFormat="1" ht="22.5" customHeight="1" spans="1:10">
      <c r="A210" s="25"/>
      <c r="B210" s="25"/>
      <c r="C210" s="125" t="s">
        <v>696</v>
      </c>
      <c r="D210" s="125" t="s">
        <v>697</v>
      </c>
      <c r="E210" s="125" t="s">
        <v>1033</v>
      </c>
      <c r="F210" s="126" t="s">
        <v>693</v>
      </c>
      <c r="G210" s="125" t="s">
        <v>813</v>
      </c>
      <c r="H210" s="126" t="s">
        <v>684</v>
      </c>
      <c r="I210" s="126" t="s">
        <v>708</v>
      </c>
      <c r="J210" s="125" t="s">
        <v>1091</v>
      </c>
    </row>
    <row r="211" s="1" customFormat="1" ht="22.5" customHeight="1" spans="1:10">
      <c r="A211" s="123" t="str">
        <f>"   "&amp;"日常公用经费自有资金"</f>
        <v>   日常公用经费自有资金</v>
      </c>
      <c r="B211" s="124" t="s">
        <v>1079</v>
      </c>
      <c r="C211" s="25"/>
      <c r="D211" s="25"/>
      <c r="E211" s="25"/>
      <c r="F211" s="25"/>
      <c r="G211" s="25"/>
      <c r="H211" s="25"/>
      <c r="I211" s="25"/>
      <c r="J211" s="25"/>
    </row>
    <row r="212" s="1" customFormat="1" ht="22.5" customHeight="1" spans="1:10">
      <c r="A212" s="25"/>
      <c r="B212" s="25"/>
      <c r="C212" s="125" t="s">
        <v>679</v>
      </c>
      <c r="D212" s="125" t="s">
        <v>701</v>
      </c>
      <c r="E212" s="125" t="s">
        <v>1092</v>
      </c>
      <c r="F212" s="126" t="s">
        <v>693</v>
      </c>
      <c r="G212" s="125" t="s">
        <v>194</v>
      </c>
      <c r="H212" s="126" t="s">
        <v>723</v>
      </c>
      <c r="I212" s="126" t="s">
        <v>685</v>
      </c>
      <c r="J212" s="125" t="s">
        <v>1092</v>
      </c>
    </row>
    <row r="213" s="1" customFormat="1" ht="22.5" customHeight="1" spans="1:10">
      <c r="A213" s="25"/>
      <c r="B213" s="25"/>
      <c r="C213" s="125" t="s">
        <v>686</v>
      </c>
      <c r="D213" s="125" t="s">
        <v>979</v>
      </c>
      <c r="E213" s="125" t="s">
        <v>1093</v>
      </c>
      <c r="F213" s="126" t="s">
        <v>693</v>
      </c>
      <c r="G213" s="125" t="s">
        <v>1072</v>
      </c>
      <c r="H213" s="126" t="s">
        <v>684</v>
      </c>
      <c r="I213" s="126" t="s">
        <v>708</v>
      </c>
      <c r="J213" s="125" t="s">
        <v>1093</v>
      </c>
    </row>
    <row r="214" s="1" customFormat="1" ht="22.5" customHeight="1" spans="1:10">
      <c r="A214" s="25"/>
      <c r="B214" s="25"/>
      <c r="C214" s="125" t="s">
        <v>696</v>
      </c>
      <c r="D214" s="125" t="s">
        <v>697</v>
      </c>
      <c r="E214" s="125" t="s">
        <v>1094</v>
      </c>
      <c r="F214" s="126" t="s">
        <v>693</v>
      </c>
      <c r="G214" s="125" t="s">
        <v>683</v>
      </c>
      <c r="H214" s="126" t="s">
        <v>684</v>
      </c>
      <c r="I214" s="126" t="s">
        <v>708</v>
      </c>
      <c r="J214" s="125" t="s">
        <v>1094</v>
      </c>
    </row>
    <row r="215" s="1" customFormat="1" ht="22.5" customHeight="1" spans="1:10">
      <c r="A215" s="123" t="str">
        <f>"   "&amp;"迪庆州藏医院保洁服务外包经费"</f>
        <v>   迪庆州藏医院保洁服务外包经费</v>
      </c>
      <c r="B215" s="124" t="s">
        <v>1095</v>
      </c>
      <c r="C215" s="25"/>
      <c r="D215" s="25"/>
      <c r="E215" s="25"/>
      <c r="F215" s="25"/>
      <c r="G215" s="25"/>
      <c r="H215" s="25"/>
      <c r="I215" s="25"/>
      <c r="J215" s="25"/>
    </row>
    <row r="216" s="1" customFormat="1" ht="22.5" customHeight="1" spans="1:10">
      <c r="A216" s="25"/>
      <c r="B216" s="25"/>
      <c r="C216" s="125" t="s">
        <v>679</v>
      </c>
      <c r="D216" s="125" t="s">
        <v>701</v>
      </c>
      <c r="E216" s="125" t="s">
        <v>1096</v>
      </c>
      <c r="F216" s="126" t="s">
        <v>693</v>
      </c>
      <c r="G216" s="125" t="s">
        <v>1097</v>
      </c>
      <c r="H216" s="126" t="s">
        <v>726</v>
      </c>
      <c r="I216" s="126" t="s">
        <v>685</v>
      </c>
      <c r="J216" s="125" t="s">
        <v>1098</v>
      </c>
    </row>
    <row r="217" s="1" customFormat="1" ht="22.5" customHeight="1" spans="1:10">
      <c r="A217" s="25"/>
      <c r="B217" s="25"/>
      <c r="C217" s="125" t="s">
        <v>679</v>
      </c>
      <c r="D217" s="125" t="s">
        <v>701</v>
      </c>
      <c r="E217" s="125" t="s">
        <v>1099</v>
      </c>
      <c r="F217" s="126" t="s">
        <v>693</v>
      </c>
      <c r="G217" s="125" t="s">
        <v>1100</v>
      </c>
      <c r="H217" s="126" t="s">
        <v>1101</v>
      </c>
      <c r="I217" s="126" t="s">
        <v>685</v>
      </c>
      <c r="J217" s="125" t="s">
        <v>1102</v>
      </c>
    </row>
    <row r="218" s="1" customFormat="1" ht="22.5" customHeight="1" spans="1:10">
      <c r="A218" s="25"/>
      <c r="B218" s="25"/>
      <c r="C218" s="125" t="s">
        <v>679</v>
      </c>
      <c r="D218" s="125" t="s">
        <v>680</v>
      </c>
      <c r="E218" s="125" t="s">
        <v>1103</v>
      </c>
      <c r="F218" s="126" t="s">
        <v>693</v>
      </c>
      <c r="G218" s="125" t="s">
        <v>744</v>
      </c>
      <c r="H218" s="126" t="s">
        <v>684</v>
      </c>
      <c r="I218" s="126" t="s">
        <v>708</v>
      </c>
      <c r="J218" s="125" t="s">
        <v>1104</v>
      </c>
    </row>
    <row r="219" s="1" customFormat="1" ht="22.5" customHeight="1" spans="1:10">
      <c r="A219" s="25"/>
      <c r="B219" s="25"/>
      <c r="C219" s="125" t="s">
        <v>679</v>
      </c>
      <c r="D219" s="125" t="s">
        <v>680</v>
      </c>
      <c r="E219" s="125" t="s">
        <v>1105</v>
      </c>
      <c r="F219" s="126" t="s">
        <v>693</v>
      </c>
      <c r="G219" s="125" t="s">
        <v>683</v>
      </c>
      <c r="H219" s="126" t="s">
        <v>684</v>
      </c>
      <c r="I219" s="126" t="s">
        <v>708</v>
      </c>
      <c r="J219" s="125" t="s">
        <v>1106</v>
      </c>
    </row>
    <row r="220" s="1" customFormat="1" ht="22.5" customHeight="1" spans="1:10">
      <c r="A220" s="25"/>
      <c r="B220" s="25"/>
      <c r="C220" s="125" t="s">
        <v>686</v>
      </c>
      <c r="D220" s="125" t="s">
        <v>687</v>
      </c>
      <c r="E220" s="125" t="s">
        <v>1107</v>
      </c>
      <c r="F220" s="126" t="s">
        <v>693</v>
      </c>
      <c r="G220" s="125" t="s">
        <v>987</v>
      </c>
      <c r="H220" s="126" t="s">
        <v>726</v>
      </c>
      <c r="I220" s="126" t="s">
        <v>708</v>
      </c>
      <c r="J220" s="125" t="s">
        <v>1108</v>
      </c>
    </row>
    <row r="221" s="1" customFormat="1" ht="22.5" customHeight="1" spans="1:10">
      <c r="A221" s="25"/>
      <c r="B221" s="25"/>
      <c r="C221" s="125" t="s">
        <v>696</v>
      </c>
      <c r="D221" s="125" t="s">
        <v>697</v>
      </c>
      <c r="E221" s="125" t="s">
        <v>1109</v>
      </c>
      <c r="F221" s="126" t="s">
        <v>693</v>
      </c>
      <c r="G221" s="125" t="s">
        <v>683</v>
      </c>
      <c r="H221" s="126" t="s">
        <v>684</v>
      </c>
      <c r="I221" s="126" t="s">
        <v>708</v>
      </c>
      <c r="J221" s="125" t="s">
        <v>1110</v>
      </c>
    </row>
    <row r="222" s="1" customFormat="1" ht="22.5" customHeight="1" spans="1:10">
      <c r="A222" s="123" t="str">
        <f>"   "&amp;"包装材料等采购经费"</f>
        <v>   包装材料等采购经费</v>
      </c>
      <c r="B222" s="124" t="s">
        <v>1079</v>
      </c>
      <c r="C222" s="25"/>
      <c r="D222" s="25"/>
      <c r="E222" s="25"/>
      <c r="F222" s="25"/>
      <c r="G222" s="25"/>
      <c r="H222" s="25"/>
      <c r="I222" s="25"/>
      <c r="J222" s="25"/>
    </row>
    <row r="223" s="1" customFormat="1" ht="22.5" customHeight="1" spans="1:10">
      <c r="A223" s="25"/>
      <c r="B223" s="25"/>
      <c r="C223" s="125" t="s">
        <v>679</v>
      </c>
      <c r="D223" s="125" t="s">
        <v>680</v>
      </c>
      <c r="E223" s="125" t="s">
        <v>1082</v>
      </c>
      <c r="F223" s="126" t="s">
        <v>693</v>
      </c>
      <c r="G223" s="125" t="s">
        <v>683</v>
      </c>
      <c r="H223" s="126" t="s">
        <v>684</v>
      </c>
      <c r="I223" s="126" t="s">
        <v>708</v>
      </c>
      <c r="J223" s="125" t="s">
        <v>1087</v>
      </c>
    </row>
    <row r="224" s="1" customFormat="1" ht="22.5" customHeight="1" spans="1:10">
      <c r="A224" s="25"/>
      <c r="B224" s="25"/>
      <c r="C224" s="125" t="s">
        <v>686</v>
      </c>
      <c r="D224" s="125" t="s">
        <v>713</v>
      </c>
      <c r="E224" s="125" t="s">
        <v>1088</v>
      </c>
      <c r="F224" s="126" t="s">
        <v>693</v>
      </c>
      <c r="G224" s="125" t="s">
        <v>194</v>
      </c>
      <c r="H224" s="126" t="s">
        <v>1089</v>
      </c>
      <c r="I224" s="126" t="s">
        <v>685</v>
      </c>
      <c r="J224" s="125" t="s">
        <v>1090</v>
      </c>
    </row>
    <row r="225" s="1" customFormat="1" ht="22.5" customHeight="1" spans="1:10">
      <c r="A225" s="25"/>
      <c r="B225" s="25"/>
      <c r="C225" s="125" t="s">
        <v>696</v>
      </c>
      <c r="D225" s="125" t="s">
        <v>697</v>
      </c>
      <c r="E225" s="125" t="s">
        <v>1033</v>
      </c>
      <c r="F225" s="126" t="s">
        <v>693</v>
      </c>
      <c r="G225" s="125" t="s">
        <v>683</v>
      </c>
      <c r="H225" s="126" t="s">
        <v>684</v>
      </c>
      <c r="I225" s="126" t="s">
        <v>708</v>
      </c>
      <c r="J225" s="125" t="s">
        <v>1086</v>
      </c>
    </row>
    <row r="226" s="1" customFormat="1" ht="22.5" customHeight="1" spans="1:10">
      <c r="A226" s="123" t="s">
        <v>86</v>
      </c>
      <c r="B226" s="25"/>
      <c r="C226" s="25"/>
      <c r="D226" s="25"/>
      <c r="E226" s="25"/>
      <c r="F226" s="25"/>
      <c r="G226" s="25"/>
      <c r="H226" s="25"/>
      <c r="I226" s="25"/>
      <c r="J226" s="25"/>
    </row>
    <row r="227" s="1" customFormat="1" ht="22.5" customHeight="1" spans="1:10">
      <c r="A227" s="123" t="str">
        <f>"   "&amp;"医院基本运行保障资金"</f>
        <v>   医院基本运行保障资金</v>
      </c>
      <c r="B227" s="124" t="s">
        <v>1111</v>
      </c>
      <c r="C227" s="25"/>
      <c r="D227" s="25"/>
      <c r="E227" s="25"/>
      <c r="F227" s="25"/>
      <c r="G227" s="25"/>
      <c r="H227" s="25"/>
      <c r="I227" s="25"/>
      <c r="J227" s="25"/>
    </row>
    <row r="228" s="1" customFormat="1" ht="22.5" customHeight="1" spans="1:10">
      <c r="A228" s="25"/>
      <c r="B228" s="25"/>
      <c r="C228" s="125" t="s">
        <v>679</v>
      </c>
      <c r="D228" s="125" t="s">
        <v>701</v>
      </c>
      <c r="E228" s="125" t="s">
        <v>1112</v>
      </c>
      <c r="F228" s="126" t="s">
        <v>693</v>
      </c>
      <c r="G228" s="125" t="s">
        <v>694</v>
      </c>
      <c r="H228" s="126" t="s">
        <v>726</v>
      </c>
      <c r="I228" s="126" t="s">
        <v>685</v>
      </c>
      <c r="J228" s="125" t="s">
        <v>1113</v>
      </c>
    </row>
    <row r="229" s="1" customFormat="1" ht="22.5" customHeight="1" spans="1:10">
      <c r="A229" s="25"/>
      <c r="B229" s="25"/>
      <c r="C229" s="125" t="s">
        <v>679</v>
      </c>
      <c r="D229" s="125" t="s">
        <v>680</v>
      </c>
      <c r="E229" s="125" t="s">
        <v>1114</v>
      </c>
      <c r="F229" s="126" t="s">
        <v>682</v>
      </c>
      <c r="G229" s="125" t="s">
        <v>699</v>
      </c>
      <c r="H229" s="126" t="s">
        <v>684</v>
      </c>
      <c r="I229" s="126" t="s">
        <v>685</v>
      </c>
      <c r="J229" s="125" t="s">
        <v>1115</v>
      </c>
    </row>
    <row r="230" s="1" customFormat="1" ht="22.5" customHeight="1" spans="1:10">
      <c r="A230" s="25"/>
      <c r="B230" s="25"/>
      <c r="C230" s="125" t="s">
        <v>679</v>
      </c>
      <c r="D230" s="125" t="s">
        <v>710</v>
      </c>
      <c r="E230" s="125" t="s">
        <v>1116</v>
      </c>
      <c r="F230" s="126" t="s">
        <v>682</v>
      </c>
      <c r="G230" s="125" t="s">
        <v>699</v>
      </c>
      <c r="H230" s="126" t="s">
        <v>684</v>
      </c>
      <c r="I230" s="126" t="s">
        <v>685</v>
      </c>
      <c r="J230" s="125" t="s">
        <v>1117</v>
      </c>
    </row>
    <row r="231" s="1" customFormat="1" ht="22.5" customHeight="1" spans="1:10">
      <c r="A231" s="25"/>
      <c r="B231" s="25"/>
      <c r="C231" s="125" t="s">
        <v>686</v>
      </c>
      <c r="D231" s="125" t="s">
        <v>687</v>
      </c>
      <c r="E231" s="125" t="s">
        <v>1118</v>
      </c>
      <c r="F231" s="126" t="s">
        <v>693</v>
      </c>
      <c r="G231" s="125" t="s">
        <v>1119</v>
      </c>
      <c r="H231" s="126" t="s">
        <v>739</v>
      </c>
      <c r="I231" s="126" t="s">
        <v>685</v>
      </c>
      <c r="J231" s="125" t="s">
        <v>1120</v>
      </c>
    </row>
    <row r="232" s="1" customFormat="1" ht="22.5" customHeight="1" spans="1:10">
      <c r="A232" s="25"/>
      <c r="B232" s="25"/>
      <c r="C232" s="125" t="s">
        <v>696</v>
      </c>
      <c r="D232" s="125" t="s">
        <v>697</v>
      </c>
      <c r="E232" s="125" t="s">
        <v>1121</v>
      </c>
      <c r="F232" s="126" t="s">
        <v>693</v>
      </c>
      <c r="G232" s="125" t="s">
        <v>699</v>
      </c>
      <c r="H232" s="126" t="s">
        <v>684</v>
      </c>
      <c r="I232" s="126" t="s">
        <v>685</v>
      </c>
      <c r="J232" s="125" t="s">
        <v>1122</v>
      </c>
    </row>
    <row r="233" s="1" customFormat="1" ht="22.5" customHeight="1" spans="1:10">
      <c r="A233" s="123" t="str">
        <f>"   "&amp;"医院购买打印纸经费"</f>
        <v>   医院购买打印纸经费</v>
      </c>
      <c r="B233" s="124" t="s">
        <v>1123</v>
      </c>
      <c r="C233" s="25"/>
      <c r="D233" s="25"/>
      <c r="E233" s="25"/>
      <c r="F233" s="25"/>
      <c r="G233" s="25"/>
      <c r="H233" s="25"/>
      <c r="I233" s="25"/>
      <c r="J233" s="25"/>
    </row>
    <row r="234" s="1" customFormat="1" ht="22.5" customHeight="1" spans="1:10">
      <c r="A234" s="25"/>
      <c r="B234" s="25"/>
      <c r="C234" s="125" t="s">
        <v>679</v>
      </c>
      <c r="D234" s="125" t="s">
        <v>701</v>
      </c>
      <c r="E234" s="125" t="s">
        <v>1080</v>
      </c>
      <c r="F234" s="126" t="s">
        <v>693</v>
      </c>
      <c r="G234" s="125" t="s">
        <v>1124</v>
      </c>
      <c r="H234" s="126" t="s">
        <v>1125</v>
      </c>
      <c r="I234" s="126" t="s">
        <v>685</v>
      </c>
      <c r="J234" s="125" t="s">
        <v>1081</v>
      </c>
    </row>
    <row r="235" s="1" customFormat="1" ht="22.5" customHeight="1" spans="1:10">
      <c r="A235" s="25"/>
      <c r="B235" s="25"/>
      <c r="C235" s="125" t="s">
        <v>679</v>
      </c>
      <c r="D235" s="125" t="s">
        <v>680</v>
      </c>
      <c r="E235" s="125" t="s">
        <v>1082</v>
      </c>
      <c r="F235" s="126" t="s">
        <v>682</v>
      </c>
      <c r="G235" s="125" t="s">
        <v>694</v>
      </c>
      <c r="H235" s="126" t="s">
        <v>684</v>
      </c>
      <c r="I235" s="126" t="s">
        <v>685</v>
      </c>
      <c r="J235" s="125" t="s">
        <v>1083</v>
      </c>
    </row>
    <row r="236" s="1" customFormat="1" ht="22.5" customHeight="1" spans="1:10">
      <c r="A236" s="25"/>
      <c r="B236" s="25"/>
      <c r="C236" s="125" t="s">
        <v>679</v>
      </c>
      <c r="D236" s="125" t="s">
        <v>710</v>
      </c>
      <c r="E236" s="125" t="s">
        <v>1116</v>
      </c>
      <c r="F236" s="126" t="s">
        <v>693</v>
      </c>
      <c r="G236" s="125" t="s">
        <v>694</v>
      </c>
      <c r="H236" s="126" t="s">
        <v>684</v>
      </c>
      <c r="I236" s="126" t="s">
        <v>685</v>
      </c>
      <c r="J236" s="125" t="s">
        <v>1126</v>
      </c>
    </row>
    <row r="237" s="1" customFormat="1" ht="22.5" customHeight="1" spans="1:10">
      <c r="A237" s="25"/>
      <c r="B237" s="25"/>
      <c r="C237" s="125" t="s">
        <v>686</v>
      </c>
      <c r="D237" s="125" t="s">
        <v>713</v>
      </c>
      <c r="E237" s="125" t="s">
        <v>1088</v>
      </c>
      <c r="F237" s="126" t="s">
        <v>682</v>
      </c>
      <c r="G237" s="125" t="s">
        <v>694</v>
      </c>
      <c r="H237" s="126" t="s">
        <v>684</v>
      </c>
      <c r="I237" s="126" t="s">
        <v>685</v>
      </c>
      <c r="J237" s="125" t="s">
        <v>1090</v>
      </c>
    </row>
    <row r="238" s="1" customFormat="1" ht="22.5" customHeight="1" spans="1:10">
      <c r="A238" s="25"/>
      <c r="B238" s="25"/>
      <c r="C238" s="125" t="s">
        <v>696</v>
      </c>
      <c r="D238" s="125" t="s">
        <v>697</v>
      </c>
      <c r="E238" s="125" t="s">
        <v>1033</v>
      </c>
      <c r="F238" s="126" t="s">
        <v>682</v>
      </c>
      <c r="G238" s="125" t="s">
        <v>694</v>
      </c>
      <c r="H238" s="126" t="s">
        <v>684</v>
      </c>
      <c r="I238" s="126" t="s">
        <v>685</v>
      </c>
      <c r="J238" s="125" t="s">
        <v>1086</v>
      </c>
    </row>
    <row r="239" s="1" customFormat="1" ht="22.5" customHeight="1" spans="1:10">
      <c r="A239" s="123" t="str">
        <f>"   "&amp;"医院药品购买经费"</f>
        <v>   医院药品购买经费</v>
      </c>
      <c r="B239" s="124" t="s">
        <v>1127</v>
      </c>
      <c r="C239" s="25"/>
      <c r="D239" s="25"/>
      <c r="E239" s="25"/>
      <c r="F239" s="25"/>
      <c r="G239" s="25"/>
      <c r="H239" s="25"/>
      <c r="I239" s="25"/>
      <c r="J239" s="25"/>
    </row>
    <row r="240" s="1" customFormat="1" ht="22.5" customHeight="1" spans="1:10">
      <c r="A240" s="25"/>
      <c r="B240" s="25"/>
      <c r="C240" s="125" t="s">
        <v>679</v>
      </c>
      <c r="D240" s="125" t="s">
        <v>701</v>
      </c>
      <c r="E240" s="125" t="s">
        <v>1128</v>
      </c>
      <c r="F240" s="126" t="s">
        <v>682</v>
      </c>
      <c r="G240" s="125" t="s">
        <v>694</v>
      </c>
      <c r="H240" s="126" t="s">
        <v>684</v>
      </c>
      <c r="I240" s="126" t="s">
        <v>685</v>
      </c>
      <c r="J240" s="125" t="s">
        <v>1129</v>
      </c>
    </row>
    <row r="241" s="1" customFormat="1" ht="22.5" customHeight="1" spans="1:10">
      <c r="A241" s="25"/>
      <c r="B241" s="25"/>
      <c r="C241" s="125" t="s">
        <v>679</v>
      </c>
      <c r="D241" s="125" t="s">
        <v>1130</v>
      </c>
      <c r="E241" s="125" t="s">
        <v>1131</v>
      </c>
      <c r="F241" s="126" t="s">
        <v>682</v>
      </c>
      <c r="G241" s="125" t="s">
        <v>694</v>
      </c>
      <c r="H241" s="126" t="s">
        <v>684</v>
      </c>
      <c r="I241" s="126" t="s">
        <v>685</v>
      </c>
      <c r="J241" s="125" t="s">
        <v>1132</v>
      </c>
    </row>
    <row r="242" s="1" customFormat="1" ht="22.5" customHeight="1" spans="1:10">
      <c r="A242" s="25"/>
      <c r="B242" s="25"/>
      <c r="C242" s="125" t="s">
        <v>686</v>
      </c>
      <c r="D242" s="125" t="s">
        <v>713</v>
      </c>
      <c r="E242" s="125" t="s">
        <v>1133</v>
      </c>
      <c r="F242" s="126" t="s">
        <v>682</v>
      </c>
      <c r="G242" s="125" t="s">
        <v>694</v>
      </c>
      <c r="H242" s="126" t="s">
        <v>684</v>
      </c>
      <c r="I242" s="126" t="s">
        <v>685</v>
      </c>
      <c r="J242" s="125" t="s">
        <v>1134</v>
      </c>
    </row>
    <row r="243" s="1" customFormat="1" ht="22.5" customHeight="1" spans="1:10">
      <c r="A243" s="25"/>
      <c r="B243" s="25"/>
      <c r="C243" s="125" t="s">
        <v>686</v>
      </c>
      <c r="D243" s="125" t="s">
        <v>979</v>
      </c>
      <c r="E243" s="125" t="s">
        <v>1135</v>
      </c>
      <c r="F243" s="126" t="s">
        <v>682</v>
      </c>
      <c r="G243" s="125" t="s">
        <v>694</v>
      </c>
      <c r="H243" s="126" t="s">
        <v>684</v>
      </c>
      <c r="I243" s="126" t="s">
        <v>685</v>
      </c>
      <c r="J243" s="125" t="s">
        <v>1136</v>
      </c>
    </row>
    <row r="244" s="1" customFormat="1" ht="22.5" customHeight="1" spans="1:10">
      <c r="A244" s="25"/>
      <c r="B244" s="25"/>
      <c r="C244" s="125" t="s">
        <v>696</v>
      </c>
      <c r="D244" s="125" t="s">
        <v>697</v>
      </c>
      <c r="E244" s="125" t="s">
        <v>696</v>
      </c>
      <c r="F244" s="126" t="s">
        <v>682</v>
      </c>
      <c r="G244" s="125" t="s">
        <v>694</v>
      </c>
      <c r="H244" s="126" t="s">
        <v>684</v>
      </c>
      <c r="I244" s="126" t="s">
        <v>685</v>
      </c>
      <c r="J244" s="125" t="s">
        <v>1137</v>
      </c>
    </row>
    <row r="245" s="1" customFormat="1" ht="22.5" customHeight="1" spans="1:10">
      <c r="A245" s="123" t="str">
        <f>"   "&amp;"设备购置经费"</f>
        <v>   设备购置经费</v>
      </c>
      <c r="B245" s="124" t="s">
        <v>1138</v>
      </c>
      <c r="C245" s="25"/>
      <c r="D245" s="25"/>
      <c r="E245" s="25"/>
      <c r="F245" s="25"/>
      <c r="G245" s="25"/>
      <c r="H245" s="25"/>
      <c r="I245" s="25"/>
      <c r="J245" s="25"/>
    </row>
    <row r="246" s="1" customFormat="1" ht="22.5" customHeight="1" spans="1:10">
      <c r="A246" s="25"/>
      <c r="B246" s="25"/>
      <c r="C246" s="125" t="s">
        <v>679</v>
      </c>
      <c r="D246" s="125" t="s">
        <v>701</v>
      </c>
      <c r="E246" s="125" t="s">
        <v>1080</v>
      </c>
      <c r="F246" s="126" t="s">
        <v>693</v>
      </c>
      <c r="G246" s="125" t="s">
        <v>1139</v>
      </c>
      <c r="H246" s="126" t="s">
        <v>684</v>
      </c>
      <c r="I246" s="126" t="s">
        <v>685</v>
      </c>
      <c r="J246" s="125" t="s">
        <v>1081</v>
      </c>
    </row>
    <row r="247" s="1" customFormat="1" ht="22.5" customHeight="1" spans="1:10">
      <c r="A247" s="25"/>
      <c r="B247" s="25"/>
      <c r="C247" s="125" t="s">
        <v>679</v>
      </c>
      <c r="D247" s="125" t="s">
        <v>680</v>
      </c>
      <c r="E247" s="125" t="s">
        <v>1082</v>
      </c>
      <c r="F247" s="126" t="s">
        <v>682</v>
      </c>
      <c r="G247" s="125" t="s">
        <v>694</v>
      </c>
      <c r="H247" s="126" t="s">
        <v>684</v>
      </c>
      <c r="I247" s="126" t="s">
        <v>685</v>
      </c>
      <c r="J247" s="125" t="s">
        <v>1083</v>
      </c>
    </row>
    <row r="248" s="1" customFormat="1" ht="22.5" customHeight="1" spans="1:10">
      <c r="A248" s="25"/>
      <c r="B248" s="25"/>
      <c r="C248" s="125" t="s">
        <v>679</v>
      </c>
      <c r="D248" s="125" t="s">
        <v>710</v>
      </c>
      <c r="E248" s="125" t="s">
        <v>1116</v>
      </c>
      <c r="F248" s="126" t="s">
        <v>693</v>
      </c>
      <c r="G248" s="125" t="s">
        <v>694</v>
      </c>
      <c r="H248" s="126" t="s">
        <v>684</v>
      </c>
      <c r="I248" s="126" t="s">
        <v>685</v>
      </c>
      <c r="J248" s="125" t="s">
        <v>1126</v>
      </c>
    </row>
    <row r="249" s="1" customFormat="1" ht="22.5" customHeight="1" spans="1:10">
      <c r="A249" s="25"/>
      <c r="B249" s="25"/>
      <c r="C249" s="125" t="s">
        <v>686</v>
      </c>
      <c r="D249" s="125" t="s">
        <v>979</v>
      </c>
      <c r="E249" s="125" t="s">
        <v>1084</v>
      </c>
      <c r="F249" s="126" t="s">
        <v>682</v>
      </c>
      <c r="G249" s="125" t="s">
        <v>198</v>
      </c>
      <c r="H249" s="126" t="s">
        <v>735</v>
      </c>
      <c r="I249" s="126" t="s">
        <v>685</v>
      </c>
      <c r="J249" s="125" t="s">
        <v>1085</v>
      </c>
    </row>
    <row r="250" s="1" customFormat="1" ht="22.5" customHeight="1" spans="1:10">
      <c r="A250" s="25"/>
      <c r="B250" s="25"/>
      <c r="C250" s="125" t="s">
        <v>696</v>
      </c>
      <c r="D250" s="125" t="s">
        <v>697</v>
      </c>
      <c r="E250" s="125" t="s">
        <v>1033</v>
      </c>
      <c r="F250" s="126" t="s">
        <v>682</v>
      </c>
      <c r="G250" s="125" t="s">
        <v>694</v>
      </c>
      <c r="H250" s="126" t="s">
        <v>684</v>
      </c>
      <c r="I250" s="126" t="s">
        <v>685</v>
      </c>
      <c r="J250" s="125" t="s">
        <v>1086</v>
      </c>
    </row>
    <row r="251" s="1" customFormat="1" ht="22.5" customHeight="1" spans="1:10">
      <c r="A251" s="123" t="str">
        <f>"   "&amp;"公务用车运行保障经费"</f>
        <v>   公务用车运行保障经费</v>
      </c>
      <c r="B251" s="124" t="s">
        <v>1140</v>
      </c>
      <c r="C251" s="25"/>
      <c r="D251" s="25"/>
      <c r="E251" s="25"/>
      <c r="F251" s="25"/>
      <c r="G251" s="25"/>
      <c r="H251" s="25"/>
      <c r="I251" s="25"/>
      <c r="J251" s="25"/>
    </row>
    <row r="252" s="1" customFormat="1" ht="22.5" customHeight="1" spans="1:10">
      <c r="A252" s="25"/>
      <c r="B252" s="25"/>
      <c r="C252" s="125" t="s">
        <v>679</v>
      </c>
      <c r="D252" s="125" t="s">
        <v>701</v>
      </c>
      <c r="E252" s="125" t="s">
        <v>1141</v>
      </c>
      <c r="F252" s="126" t="s">
        <v>682</v>
      </c>
      <c r="G252" s="125" t="s">
        <v>198</v>
      </c>
      <c r="H252" s="126" t="s">
        <v>726</v>
      </c>
      <c r="I252" s="126" t="s">
        <v>685</v>
      </c>
      <c r="J252" s="125" t="s">
        <v>1142</v>
      </c>
    </row>
    <row r="253" s="1" customFormat="1" ht="22.5" customHeight="1" spans="1:10">
      <c r="A253" s="25"/>
      <c r="B253" s="25"/>
      <c r="C253" s="125" t="s">
        <v>679</v>
      </c>
      <c r="D253" s="125" t="s">
        <v>680</v>
      </c>
      <c r="E253" s="125" t="s">
        <v>1143</v>
      </c>
      <c r="F253" s="126" t="s">
        <v>682</v>
      </c>
      <c r="G253" s="125" t="s">
        <v>694</v>
      </c>
      <c r="H253" s="126" t="s">
        <v>684</v>
      </c>
      <c r="I253" s="126" t="s">
        <v>685</v>
      </c>
      <c r="J253" s="125" t="s">
        <v>1144</v>
      </c>
    </row>
    <row r="254" s="1" customFormat="1" ht="22.5" customHeight="1" spans="1:10">
      <c r="A254" s="25"/>
      <c r="B254" s="25"/>
      <c r="C254" s="125" t="s">
        <v>679</v>
      </c>
      <c r="D254" s="125" t="s">
        <v>1130</v>
      </c>
      <c r="E254" s="125" t="s">
        <v>1145</v>
      </c>
      <c r="F254" s="126" t="s">
        <v>682</v>
      </c>
      <c r="G254" s="125" t="s">
        <v>694</v>
      </c>
      <c r="H254" s="126" t="s">
        <v>684</v>
      </c>
      <c r="I254" s="126" t="s">
        <v>685</v>
      </c>
      <c r="J254" s="125" t="s">
        <v>1146</v>
      </c>
    </row>
    <row r="255" s="1" customFormat="1" ht="22.5" customHeight="1" spans="1:10">
      <c r="A255" s="25"/>
      <c r="B255" s="25"/>
      <c r="C255" s="125" t="s">
        <v>686</v>
      </c>
      <c r="D255" s="125" t="s">
        <v>979</v>
      </c>
      <c r="E255" s="125" t="s">
        <v>1147</v>
      </c>
      <c r="F255" s="126" t="s">
        <v>682</v>
      </c>
      <c r="G255" s="125" t="s">
        <v>196</v>
      </c>
      <c r="H255" s="126" t="s">
        <v>735</v>
      </c>
      <c r="I255" s="126" t="s">
        <v>685</v>
      </c>
      <c r="J255" s="125" t="s">
        <v>1148</v>
      </c>
    </row>
    <row r="256" s="1" customFormat="1" ht="22.5" customHeight="1" spans="1:10">
      <c r="A256" s="25"/>
      <c r="B256" s="25"/>
      <c r="C256" s="125" t="s">
        <v>696</v>
      </c>
      <c r="D256" s="125" t="s">
        <v>697</v>
      </c>
      <c r="E256" s="125" t="s">
        <v>1149</v>
      </c>
      <c r="F256" s="126" t="s">
        <v>682</v>
      </c>
      <c r="G256" s="125" t="s">
        <v>694</v>
      </c>
      <c r="H256" s="126" t="s">
        <v>684</v>
      </c>
      <c r="I256" s="126" t="s">
        <v>685</v>
      </c>
      <c r="J256" s="125" t="s">
        <v>1150</v>
      </c>
    </row>
    <row r="257" s="1" customFormat="1" ht="22.5" customHeight="1" spans="1:10">
      <c r="A257" s="123" t="str">
        <f>"   "&amp;"医院基本运行保障人员经费"</f>
        <v>   医院基本运行保障人员经费</v>
      </c>
      <c r="B257" s="124" t="s">
        <v>1151</v>
      </c>
      <c r="C257" s="25"/>
      <c r="D257" s="25"/>
      <c r="E257" s="25"/>
      <c r="F257" s="25"/>
      <c r="G257" s="25"/>
      <c r="H257" s="25"/>
      <c r="I257" s="25"/>
      <c r="J257" s="25"/>
    </row>
    <row r="258" s="1" customFormat="1" ht="22.5" customHeight="1" spans="1:10">
      <c r="A258" s="25"/>
      <c r="B258" s="25"/>
      <c r="C258" s="125" t="s">
        <v>679</v>
      </c>
      <c r="D258" s="125" t="s">
        <v>680</v>
      </c>
      <c r="E258" s="125" t="s">
        <v>1152</v>
      </c>
      <c r="F258" s="126" t="s">
        <v>682</v>
      </c>
      <c r="G258" s="125" t="s">
        <v>683</v>
      </c>
      <c r="H258" s="126" t="s">
        <v>684</v>
      </c>
      <c r="I258" s="126" t="s">
        <v>685</v>
      </c>
      <c r="J258" s="125" t="s">
        <v>1153</v>
      </c>
    </row>
    <row r="259" s="1" customFormat="1" ht="22.5" customHeight="1" spans="1:10">
      <c r="A259" s="25"/>
      <c r="B259" s="25"/>
      <c r="C259" s="125" t="s">
        <v>679</v>
      </c>
      <c r="D259" s="125" t="s">
        <v>1130</v>
      </c>
      <c r="E259" s="125" t="s">
        <v>1131</v>
      </c>
      <c r="F259" s="126" t="s">
        <v>693</v>
      </c>
      <c r="G259" s="125" t="s">
        <v>694</v>
      </c>
      <c r="H259" s="126" t="s">
        <v>684</v>
      </c>
      <c r="I259" s="126" t="s">
        <v>685</v>
      </c>
      <c r="J259" s="125" t="s">
        <v>1154</v>
      </c>
    </row>
    <row r="260" s="1" customFormat="1" ht="22.5" customHeight="1" spans="1:10">
      <c r="A260" s="25"/>
      <c r="B260" s="25"/>
      <c r="C260" s="125" t="s">
        <v>686</v>
      </c>
      <c r="D260" s="125" t="s">
        <v>713</v>
      </c>
      <c r="E260" s="125" t="s">
        <v>1155</v>
      </c>
      <c r="F260" s="126" t="s">
        <v>682</v>
      </c>
      <c r="G260" s="125" t="s">
        <v>694</v>
      </c>
      <c r="H260" s="126" t="s">
        <v>684</v>
      </c>
      <c r="I260" s="126" t="s">
        <v>685</v>
      </c>
      <c r="J260" s="125" t="s">
        <v>1156</v>
      </c>
    </row>
    <row r="261" s="1" customFormat="1" ht="22.5" customHeight="1" spans="1:10">
      <c r="A261" s="25"/>
      <c r="B261" s="25"/>
      <c r="C261" s="125" t="s">
        <v>686</v>
      </c>
      <c r="D261" s="125" t="s">
        <v>979</v>
      </c>
      <c r="E261" s="125" t="s">
        <v>1157</v>
      </c>
      <c r="F261" s="126" t="s">
        <v>682</v>
      </c>
      <c r="G261" s="125" t="s">
        <v>694</v>
      </c>
      <c r="H261" s="126" t="s">
        <v>684</v>
      </c>
      <c r="I261" s="126" t="s">
        <v>685</v>
      </c>
      <c r="J261" s="125" t="s">
        <v>1158</v>
      </c>
    </row>
    <row r="262" s="1" customFormat="1" ht="22.5" customHeight="1" spans="1:10">
      <c r="A262" s="25"/>
      <c r="B262" s="25"/>
      <c r="C262" s="125" t="s">
        <v>696</v>
      </c>
      <c r="D262" s="125" t="s">
        <v>697</v>
      </c>
      <c r="E262" s="125" t="s">
        <v>1159</v>
      </c>
      <c r="F262" s="126" t="s">
        <v>682</v>
      </c>
      <c r="G262" s="125" t="s">
        <v>694</v>
      </c>
      <c r="H262" s="126" t="s">
        <v>684</v>
      </c>
      <c r="I262" s="126" t="s">
        <v>685</v>
      </c>
      <c r="J262" s="125" t="s">
        <v>1160</v>
      </c>
    </row>
    <row r="263" s="1" customFormat="1" ht="22.5" customHeight="1" spans="1:10">
      <c r="A263" s="123" t="str">
        <f>"   "&amp;"产业园区物业管理资金"</f>
        <v>   产业园区物业管理资金</v>
      </c>
      <c r="B263" s="124" t="s">
        <v>1161</v>
      </c>
      <c r="C263" s="25"/>
      <c r="D263" s="25"/>
      <c r="E263" s="25"/>
      <c r="F263" s="25"/>
      <c r="G263" s="25"/>
      <c r="H263" s="25"/>
      <c r="I263" s="25"/>
      <c r="J263" s="25"/>
    </row>
    <row r="264" s="1" customFormat="1" ht="22.5" customHeight="1" spans="1:10">
      <c r="A264" s="25"/>
      <c r="B264" s="25"/>
      <c r="C264" s="125" t="s">
        <v>679</v>
      </c>
      <c r="D264" s="125" t="s">
        <v>701</v>
      </c>
      <c r="E264" s="125" t="s">
        <v>1162</v>
      </c>
      <c r="F264" s="126" t="s">
        <v>682</v>
      </c>
      <c r="G264" s="125" t="s">
        <v>694</v>
      </c>
      <c r="H264" s="126" t="s">
        <v>684</v>
      </c>
      <c r="I264" s="126" t="s">
        <v>685</v>
      </c>
      <c r="J264" s="125" t="s">
        <v>1163</v>
      </c>
    </row>
    <row r="265" s="1" customFormat="1" ht="22.5" customHeight="1" spans="1:10">
      <c r="A265" s="25"/>
      <c r="B265" s="25"/>
      <c r="C265" s="125" t="s">
        <v>679</v>
      </c>
      <c r="D265" s="125" t="s">
        <v>680</v>
      </c>
      <c r="E265" s="125" t="s">
        <v>1105</v>
      </c>
      <c r="F265" s="126" t="s">
        <v>682</v>
      </c>
      <c r="G265" s="125" t="s">
        <v>694</v>
      </c>
      <c r="H265" s="126" t="s">
        <v>684</v>
      </c>
      <c r="I265" s="126" t="s">
        <v>685</v>
      </c>
      <c r="J265" s="125" t="s">
        <v>1106</v>
      </c>
    </row>
    <row r="266" s="1" customFormat="1" ht="22.5" customHeight="1" spans="1:10">
      <c r="A266" s="25"/>
      <c r="B266" s="25"/>
      <c r="C266" s="125" t="s">
        <v>679</v>
      </c>
      <c r="D266" s="125" t="s">
        <v>1130</v>
      </c>
      <c r="E266" s="125" t="s">
        <v>1145</v>
      </c>
      <c r="F266" s="126" t="s">
        <v>682</v>
      </c>
      <c r="G266" s="125" t="s">
        <v>699</v>
      </c>
      <c r="H266" s="126" t="s">
        <v>684</v>
      </c>
      <c r="I266" s="126" t="s">
        <v>685</v>
      </c>
      <c r="J266" s="125" t="s">
        <v>1164</v>
      </c>
    </row>
    <row r="267" s="1" customFormat="1" ht="22.5" customHeight="1" spans="1:10">
      <c r="A267" s="25"/>
      <c r="B267" s="25"/>
      <c r="C267" s="125" t="s">
        <v>686</v>
      </c>
      <c r="D267" s="125" t="s">
        <v>687</v>
      </c>
      <c r="E267" s="125" t="s">
        <v>1165</v>
      </c>
      <c r="F267" s="126" t="s">
        <v>682</v>
      </c>
      <c r="G267" s="125" t="s">
        <v>694</v>
      </c>
      <c r="H267" s="126" t="s">
        <v>684</v>
      </c>
      <c r="I267" s="126" t="s">
        <v>685</v>
      </c>
      <c r="J267" s="125" t="s">
        <v>1166</v>
      </c>
    </row>
    <row r="268" s="1" customFormat="1" ht="22.5" customHeight="1" spans="1:10">
      <c r="A268" s="25"/>
      <c r="B268" s="25"/>
      <c r="C268" s="125" t="s">
        <v>696</v>
      </c>
      <c r="D268" s="125" t="s">
        <v>697</v>
      </c>
      <c r="E268" s="125" t="s">
        <v>1109</v>
      </c>
      <c r="F268" s="126" t="s">
        <v>682</v>
      </c>
      <c r="G268" s="125" t="s">
        <v>694</v>
      </c>
      <c r="H268" s="126" t="s">
        <v>684</v>
      </c>
      <c r="I268" s="126" t="s">
        <v>685</v>
      </c>
      <c r="J268" s="125" t="s">
        <v>1110</v>
      </c>
    </row>
    <row r="269" s="1" customFormat="1" ht="22.5" customHeight="1" spans="1:10">
      <c r="A269" s="123" t="s">
        <v>74</v>
      </c>
      <c r="B269" s="25"/>
      <c r="C269" s="25"/>
      <c r="D269" s="25"/>
      <c r="E269" s="25"/>
      <c r="F269" s="25"/>
      <c r="G269" s="25"/>
      <c r="H269" s="25"/>
      <c r="I269" s="25"/>
      <c r="J269" s="25"/>
    </row>
    <row r="270" s="1" customFormat="1" ht="22.5" customHeight="1" spans="1:10">
      <c r="A270" s="123" t="str">
        <f>"   "&amp;"惠民实事妇幼项目专项资金"</f>
        <v>   惠民实事妇幼项目专项资金</v>
      </c>
      <c r="B270" s="124" t="s">
        <v>1167</v>
      </c>
      <c r="C270" s="25"/>
      <c r="D270" s="25"/>
      <c r="E270" s="25"/>
      <c r="F270" s="25"/>
      <c r="G270" s="25"/>
      <c r="H270" s="25"/>
      <c r="I270" s="25"/>
      <c r="J270" s="25"/>
    </row>
    <row r="271" s="1" customFormat="1" ht="22.5" customHeight="1" spans="1:10">
      <c r="A271" s="25"/>
      <c r="B271" s="25"/>
      <c r="C271" s="125" t="s">
        <v>679</v>
      </c>
      <c r="D271" s="125" t="s">
        <v>701</v>
      </c>
      <c r="E271" s="125" t="s">
        <v>1168</v>
      </c>
      <c r="F271" s="126" t="s">
        <v>682</v>
      </c>
      <c r="G271" s="125" t="s">
        <v>1169</v>
      </c>
      <c r="H271" s="126" t="s">
        <v>684</v>
      </c>
      <c r="I271" s="126" t="s">
        <v>685</v>
      </c>
      <c r="J271" s="125" t="s">
        <v>1170</v>
      </c>
    </row>
    <row r="272" s="1" customFormat="1" ht="22.5" customHeight="1" spans="1:10">
      <c r="A272" s="25"/>
      <c r="B272" s="25"/>
      <c r="C272" s="125" t="s">
        <v>679</v>
      </c>
      <c r="D272" s="125" t="s">
        <v>701</v>
      </c>
      <c r="E272" s="125" t="s">
        <v>1171</v>
      </c>
      <c r="F272" s="126" t="s">
        <v>682</v>
      </c>
      <c r="G272" s="125" t="s">
        <v>1172</v>
      </c>
      <c r="H272" s="126" t="s">
        <v>684</v>
      </c>
      <c r="I272" s="126" t="s">
        <v>685</v>
      </c>
      <c r="J272" s="125" t="s">
        <v>1173</v>
      </c>
    </row>
    <row r="273" s="1" customFormat="1" ht="22.5" customHeight="1" spans="1:10">
      <c r="A273" s="25"/>
      <c r="B273" s="25"/>
      <c r="C273" s="125" t="s">
        <v>679</v>
      </c>
      <c r="D273" s="125" t="s">
        <v>701</v>
      </c>
      <c r="E273" s="125" t="s">
        <v>1174</v>
      </c>
      <c r="F273" s="126" t="s">
        <v>682</v>
      </c>
      <c r="G273" s="125" t="s">
        <v>683</v>
      </c>
      <c r="H273" s="126" t="s">
        <v>684</v>
      </c>
      <c r="I273" s="126" t="s">
        <v>685</v>
      </c>
      <c r="J273" s="125" t="s">
        <v>1175</v>
      </c>
    </row>
    <row r="274" s="1" customFormat="1" ht="22.5" customHeight="1" spans="1:10">
      <c r="A274" s="25"/>
      <c r="B274" s="25"/>
      <c r="C274" s="125" t="s">
        <v>679</v>
      </c>
      <c r="D274" s="125" t="s">
        <v>701</v>
      </c>
      <c r="E274" s="125" t="s">
        <v>1176</v>
      </c>
      <c r="F274" s="126" t="s">
        <v>829</v>
      </c>
      <c r="G274" s="125" t="s">
        <v>1177</v>
      </c>
      <c r="H274" s="126" t="s">
        <v>684</v>
      </c>
      <c r="I274" s="126" t="s">
        <v>685</v>
      </c>
      <c r="J274" s="125" t="s">
        <v>1178</v>
      </c>
    </row>
    <row r="275" s="1" customFormat="1" ht="22.5" customHeight="1" spans="1:10">
      <c r="A275" s="25"/>
      <c r="B275" s="25"/>
      <c r="C275" s="125" t="s">
        <v>679</v>
      </c>
      <c r="D275" s="125" t="s">
        <v>701</v>
      </c>
      <c r="E275" s="125" t="s">
        <v>1179</v>
      </c>
      <c r="F275" s="126" t="s">
        <v>829</v>
      </c>
      <c r="G275" s="125" t="s">
        <v>1180</v>
      </c>
      <c r="H275" s="126" t="s">
        <v>684</v>
      </c>
      <c r="I275" s="126" t="s">
        <v>685</v>
      </c>
      <c r="J275" s="125" t="s">
        <v>1181</v>
      </c>
    </row>
    <row r="276" s="1" customFormat="1" ht="22.5" customHeight="1" spans="1:10">
      <c r="A276" s="25"/>
      <c r="B276" s="25"/>
      <c r="C276" s="125" t="s">
        <v>679</v>
      </c>
      <c r="D276" s="125" t="s">
        <v>680</v>
      </c>
      <c r="E276" s="125" t="s">
        <v>1182</v>
      </c>
      <c r="F276" s="126" t="s">
        <v>682</v>
      </c>
      <c r="G276" s="125" t="s">
        <v>694</v>
      </c>
      <c r="H276" s="126" t="s">
        <v>684</v>
      </c>
      <c r="I276" s="126" t="s">
        <v>685</v>
      </c>
      <c r="J276" s="125" t="s">
        <v>1182</v>
      </c>
    </row>
    <row r="277" s="1" customFormat="1" ht="22.5" customHeight="1" spans="1:10">
      <c r="A277" s="25"/>
      <c r="B277" s="25"/>
      <c r="C277" s="125" t="s">
        <v>686</v>
      </c>
      <c r="D277" s="125" t="s">
        <v>687</v>
      </c>
      <c r="E277" s="125" t="s">
        <v>1183</v>
      </c>
      <c r="F277" s="126" t="s">
        <v>693</v>
      </c>
      <c r="G277" s="125" t="s">
        <v>1184</v>
      </c>
      <c r="H277" s="126" t="s">
        <v>684</v>
      </c>
      <c r="I277" s="126" t="s">
        <v>708</v>
      </c>
      <c r="J277" s="125" t="s">
        <v>1185</v>
      </c>
    </row>
    <row r="278" s="1" customFormat="1" ht="22.5" customHeight="1" spans="1:10">
      <c r="A278" s="25"/>
      <c r="B278" s="25"/>
      <c r="C278" s="125" t="s">
        <v>696</v>
      </c>
      <c r="D278" s="125" t="s">
        <v>697</v>
      </c>
      <c r="E278" s="125" t="s">
        <v>1186</v>
      </c>
      <c r="F278" s="126" t="s">
        <v>682</v>
      </c>
      <c r="G278" s="125" t="s">
        <v>744</v>
      </c>
      <c r="H278" s="126" t="s">
        <v>684</v>
      </c>
      <c r="I278" s="126" t="s">
        <v>685</v>
      </c>
      <c r="J278" s="125" t="s">
        <v>1187</v>
      </c>
    </row>
    <row r="279" s="1" customFormat="1" ht="22.5" customHeight="1" spans="1:10">
      <c r="A279" s="123" t="str">
        <f>"   "&amp;"推广使用安全套防治艾滋病工程工作建设项目专项资金"</f>
        <v>   推广使用安全套防治艾滋病工程工作建设项目专项资金</v>
      </c>
      <c r="B279" s="124" t="s">
        <v>1188</v>
      </c>
      <c r="C279" s="25"/>
      <c r="D279" s="25"/>
      <c r="E279" s="25"/>
      <c r="F279" s="25"/>
      <c r="G279" s="25"/>
      <c r="H279" s="25"/>
      <c r="I279" s="25"/>
      <c r="J279" s="25"/>
    </row>
    <row r="280" s="1" customFormat="1" ht="22.5" customHeight="1" spans="1:10">
      <c r="A280" s="25"/>
      <c r="B280" s="25"/>
      <c r="C280" s="125" t="s">
        <v>679</v>
      </c>
      <c r="D280" s="125" t="s">
        <v>701</v>
      </c>
      <c r="E280" s="125" t="s">
        <v>1189</v>
      </c>
      <c r="F280" s="126" t="s">
        <v>682</v>
      </c>
      <c r="G280" s="125" t="s">
        <v>194</v>
      </c>
      <c r="H280" s="126" t="s">
        <v>726</v>
      </c>
      <c r="I280" s="126" t="s">
        <v>685</v>
      </c>
      <c r="J280" s="125" t="s">
        <v>1190</v>
      </c>
    </row>
    <row r="281" s="1" customFormat="1" ht="22.5" customHeight="1" spans="1:10">
      <c r="A281" s="25"/>
      <c r="B281" s="25"/>
      <c r="C281" s="125" t="s">
        <v>679</v>
      </c>
      <c r="D281" s="125" t="s">
        <v>701</v>
      </c>
      <c r="E281" s="125" t="s">
        <v>1191</v>
      </c>
      <c r="F281" s="126" t="s">
        <v>682</v>
      </c>
      <c r="G281" s="125" t="s">
        <v>1192</v>
      </c>
      <c r="H281" s="126" t="s">
        <v>739</v>
      </c>
      <c r="I281" s="126" t="s">
        <v>685</v>
      </c>
      <c r="J281" s="125" t="s">
        <v>1193</v>
      </c>
    </row>
    <row r="282" s="1" customFormat="1" ht="22.5" customHeight="1" spans="1:10">
      <c r="A282" s="25"/>
      <c r="B282" s="25"/>
      <c r="C282" s="125" t="s">
        <v>679</v>
      </c>
      <c r="D282" s="125" t="s">
        <v>701</v>
      </c>
      <c r="E282" s="125" t="s">
        <v>1194</v>
      </c>
      <c r="F282" s="126" t="s">
        <v>682</v>
      </c>
      <c r="G282" s="125" t="s">
        <v>194</v>
      </c>
      <c r="H282" s="126" t="s">
        <v>1195</v>
      </c>
      <c r="I282" s="126" t="s">
        <v>685</v>
      </c>
      <c r="J282" s="125" t="s">
        <v>1196</v>
      </c>
    </row>
    <row r="283" s="1" customFormat="1" ht="22.5" customHeight="1" spans="1:10">
      <c r="A283" s="25"/>
      <c r="B283" s="25"/>
      <c r="C283" s="125" t="s">
        <v>679</v>
      </c>
      <c r="D283" s="125" t="s">
        <v>701</v>
      </c>
      <c r="E283" s="125" t="s">
        <v>1197</v>
      </c>
      <c r="F283" s="126" t="s">
        <v>693</v>
      </c>
      <c r="G283" s="125" t="s">
        <v>1198</v>
      </c>
      <c r="H283" s="126" t="s">
        <v>690</v>
      </c>
      <c r="I283" s="126" t="s">
        <v>685</v>
      </c>
      <c r="J283" s="125" t="s">
        <v>1199</v>
      </c>
    </row>
    <row r="284" s="1" customFormat="1" ht="22.5" customHeight="1" spans="1:10">
      <c r="A284" s="25"/>
      <c r="B284" s="25"/>
      <c r="C284" s="125" t="s">
        <v>679</v>
      </c>
      <c r="D284" s="125" t="s">
        <v>680</v>
      </c>
      <c r="E284" s="125" t="s">
        <v>1200</v>
      </c>
      <c r="F284" s="126" t="s">
        <v>682</v>
      </c>
      <c r="G284" s="125" t="s">
        <v>694</v>
      </c>
      <c r="H284" s="126" t="s">
        <v>684</v>
      </c>
      <c r="I284" s="126" t="s">
        <v>685</v>
      </c>
      <c r="J284" s="125" t="s">
        <v>1201</v>
      </c>
    </row>
    <row r="285" s="1" customFormat="1" ht="22.5" customHeight="1" spans="1:10">
      <c r="A285" s="25"/>
      <c r="B285" s="25"/>
      <c r="C285" s="125" t="s">
        <v>679</v>
      </c>
      <c r="D285" s="125" t="s">
        <v>680</v>
      </c>
      <c r="E285" s="125" t="s">
        <v>1202</v>
      </c>
      <c r="F285" s="126" t="s">
        <v>682</v>
      </c>
      <c r="G285" s="125" t="s">
        <v>694</v>
      </c>
      <c r="H285" s="126" t="s">
        <v>684</v>
      </c>
      <c r="I285" s="126" t="s">
        <v>685</v>
      </c>
      <c r="J285" s="125" t="s">
        <v>1203</v>
      </c>
    </row>
    <row r="286" s="1" customFormat="1" ht="22.5" customHeight="1" spans="1:10">
      <c r="A286" s="25"/>
      <c r="B286" s="25"/>
      <c r="C286" s="125" t="s">
        <v>679</v>
      </c>
      <c r="D286" s="125" t="s">
        <v>680</v>
      </c>
      <c r="E286" s="125" t="s">
        <v>1204</v>
      </c>
      <c r="F286" s="126" t="s">
        <v>682</v>
      </c>
      <c r="G286" s="125" t="s">
        <v>813</v>
      </c>
      <c r="H286" s="126" t="s">
        <v>684</v>
      </c>
      <c r="I286" s="126" t="s">
        <v>685</v>
      </c>
      <c r="J286" s="125" t="s">
        <v>1205</v>
      </c>
    </row>
    <row r="287" s="1" customFormat="1" ht="22.5" customHeight="1" spans="1:10">
      <c r="A287" s="25"/>
      <c r="B287" s="25"/>
      <c r="C287" s="125" t="s">
        <v>679</v>
      </c>
      <c r="D287" s="125" t="s">
        <v>680</v>
      </c>
      <c r="E287" s="125" t="s">
        <v>1206</v>
      </c>
      <c r="F287" s="126" t="s">
        <v>682</v>
      </c>
      <c r="G287" s="125" t="s">
        <v>1207</v>
      </c>
      <c r="H287" s="126" t="s">
        <v>684</v>
      </c>
      <c r="I287" s="126" t="s">
        <v>708</v>
      </c>
      <c r="J287" s="125" t="s">
        <v>1208</v>
      </c>
    </row>
    <row r="288" s="1" customFormat="1" ht="22.5" customHeight="1" spans="1:10">
      <c r="A288" s="25"/>
      <c r="B288" s="25"/>
      <c r="C288" s="125" t="s">
        <v>679</v>
      </c>
      <c r="D288" s="125" t="s">
        <v>710</v>
      </c>
      <c r="E288" s="125" t="s">
        <v>1182</v>
      </c>
      <c r="F288" s="126" t="s">
        <v>682</v>
      </c>
      <c r="G288" s="125" t="s">
        <v>694</v>
      </c>
      <c r="H288" s="126" t="s">
        <v>684</v>
      </c>
      <c r="I288" s="126" t="s">
        <v>685</v>
      </c>
      <c r="J288" s="125" t="s">
        <v>1182</v>
      </c>
    </row>
    <row r="289" s="1" customFormat="1" ht="22.5" customHeight="1" spans="1:10">
      <c r="A289" s="25"/>
      <c r="B289" s="25"/>
      <c r="C289" s="125" t="s">
        <v>686</v>
      </c>
      <c r="D289" s="125" t="s">
        <v>979</v>
      </c>
      <c r="E289" s="125" t="s">
        <v>1209</v>
      </c>
      <c r="F289" s="126" t="s">
        <v>693</v>
      </c>
      <c r="G289" s="125" t="s">
        <v>1210</v>
      </c>
      <c r="H289" s="126" t="s">
        <v>1211</v>
      </c>
      <c r="I289" s="126" t="s">
        <v>708</v>
      </c>
      <c r="J289" s="125" t="s">
        <v>1212</v>
      </c>
    </row>
    <row r="290" s="1" customFormat="1" ht="22.5" customHeight="1" spans="1:10">
      <c r="A290" s="25"/>
      <c r="B290" s="25"/>
      <c r="C290" s="125" t="s">
        <v>696</v>
      </c>
      <c r="D290" s="125" t="s">
        <v>697</v>
      </c>
      <c r="E290" s="125" t="s">
        <v>1213</v>
      </c>
      <c r="F290" s="126" t="s">
        <v>682</v>
      </c>
      <c r="G290" s="125" t="s">
        <v>683</v>
      </c>
      <c r="H290" s="126" t="s">
        <v>684</v>
      </c>
      <c r="I290" s="126" t="s">
        <v>685</v>
      </c>
      <c r="J290" s="125" t="s">
        <v>1214</v>
      </c>
    </row>
    <row r="291" s="1" customFormat="1" ht="22.5" customHeight="1" spans="1:10">
      <c r="A291" s="123" t="str">
        <f>"   "&amp;"消除艾滋病、梅毒和乙肝母婴传播专项经费"</f>
        <v>   消除艾滋病、梅毒和乙肝母婴传播专项经费</v>
      </c>
      <c r="B291" s="124" t="s">
        <v>1215</v>
      </c>
      <c r="C291" s="25"/>
      <c r="D291" s="25"/>
      <c r="E291" s="25"/>
      <c r="F291" s="25"/>
      <c r="G291" s="25"/>
      <c r="H291" s="25"/>
      <c r="I291" s="25"/>
      <c r="J291" s="25"/>
    </row>
    <row r="292" s="1" customFormat="1" ht="22.5" customHeight="1" spans="1:10">
      <c r="A292" s="25"/>
      <c r="B292" s="25"/>
      <c r="C292" s="125" t="s">
        <v>679</v>
      </c>
      <c r="D292" s="125" t="s">
        <v>701</v>
      </c>
      <c r="E292" s="125" t="s">
        <v>1216</v>
      </c>
      <c r="F292" s="126" t="s">
        <v>689</v>
      </c>
      <c r="G292" s="125" t="s">
        <v>929</v>
      </c>
      <c r="H292" s="126" t="s">
        <v>684</v>
      </c>
      <c r="I292" s="126" t="s">
        <v>685</v>
      </c>
      <c r="J292" s="125" t="s">
        <v>1217</v>
      </c>
    </row>
    <row r="293" s="1" customFormat="1" ht="22.5" customHeight="1" spans="1:10">
      <c r="A293" s="25"/>
      <c r="B293" s="25"/>
      <c r="C293" s="125" t="s">
        <v>679</v>
      </c>
      <c r="D293" s="125" t="s">
        <v>701</v>
      </c>
      <c r="E293" s="125" t="s">
        <v>1218</v>
      </c>
      <c r="F293" s="126" t="s">
        <v>689</v>
      </c>
      <c r="G293" s="125" t="s">
        <v>1219</v>
      </c>
      <c r="H293" s="126" t="s">
        <v>684</v>
      </c>
      <c r="I293" s="126" t="s">
        <v>685</v>
      </c>
      <c r="J293" s="125" t="s">
        <v>1220</v>
      </c>
    </row>
    <row r="294" s="1" customFormat="1" ht="22.5" customHeight="1" spans="1:10">
      <c r="A294" s="25"/>
      <c r="B294" s="25"/>
      <c r="C294" s="125" t="s">
        <v>679</v>
      </c>
      <c r="D294" s="125" t="s">
        <v>701</v>
      </c>
      <c r="E294" s="125" t="s">
        <v>1221</v>
      </c>
      <c r="F294" s="126" t="s">
        <v>689</v>
      </c>
      <c r="G294" s="125" t="s">
        <v>195</v>
      </c>
      <c r="H294" s="126" t="s">
        <v>684</v>
      </c>
      <c r="I294" s="126" t="s">
        <v>685</v>
      </c>
      <c r="J294" s="125" t="s">
        <v>1222</v>
      </c>
    </row>
    <row r="295" s="1" customFormat="1" ht="22.5" customHeight="1" spans="1:10">
      <c r="A295" s="25"/>
      <c r="B295" s="25"/>
      <c r="C295" s="125" t="s">
        <v>679</v>
      </c>
      <c r="D295" s="125" t="s">
        <v>701</v>
      </c>
      <c r="E295" s="125" t="s">
        <v>1223</v>
      </c>
      <c r="F295" s="126" t="s">
        <v>682</v>
      </c>
      <c r="G295" s="125" t="s">
        <v>813</v>
      </c>
      <c r="H295" s="126" t="s">
        <v>684</v>
      </c>
      <c r="I295" s="126" t="s">
        <v>685</v>
      </c>
      <c r="J295" s="125" t="s">
        <v>1224</v>
      </c>
    </row>
    <row r="296" s="1" customFormat="1" ht="22.5" customHeight="1" spans="1:10">
      <c r="A296" s="25"/>
      <c r="B296" s="25"/>
      <c r="C296" s="125" t="s">
        <v>679</v>
      </c>
      <c r="D296" s="125" t="s">
        <v>701</v>
      </c>
      <c r="E296" s="125" t="s">
        <v>1225</v>
      </c>
      <c r="F296" s="126" t="s">
        <v>682</v>
      </c>
      <c r="G296" s="125" t="s">
        <v>813</v>
      </c>
      <c r="H296" s="126" t="s">
        <v>684</v>
      </c>
      <c r="I296" s="126" t="s">
        <v>685</v>
      </c>
      <c r="J296" s="125" t="s">
        <v>1226</v>
      </c>
    </row>
    <row r="297" s="1" customFormat="1" ht="22.5" customHeight="1" spans="1:10">
      <c r="A297" s="25"/>
      <c r="B297" s="25"/>
      <c r="C297" s="125" t="s">
        <v>679</v>
      </c>
      <c r="D297" s="125" t="s">
        <v>701</v>
      </c>
      <c r="E297" s="125" t="s">
        <v>1227</v>
      </c>
      <c r="F297" s="126" t="s">
        <v>682</v>
      </c>
      <c r="G297" s="125" t="s">
        <v>694</v>
      </c>
      <c r="H297" s="126" t="s">
        <v>684</v>
      </c>
      <c r="I297" s="126" t="s">
        <v>685</v>
      </c>
      <c r="J297" s="125" t="s">
        <v>1227</v>
      </c>
    </row>
    <row r="298" s="1" customFormat="1" ht="22.5" customHeight="1" spans="1:10">
      <c r="A298" s="25"/>
      <c r="B298" s="25"/>
      <c r="C298" s="125" t="s">
        <v>679</v>
      </c>
      <c r="D298" s="125" t="s">
        <v>680</v>
      </c>
      <c r="E298" s="125" t="s">
        <v>1228</v>
      </c>
      <c r="F298" s="126" t="s">
        <v>682</v>
      </c>
      <c r="G298" s="125" t="s">
        <v>694</v>
      </c>
      <c r="H298" s="126" t="s">
        <v>684</v>
      </c>
      <c r="I298" s="126" t="s">
        <v>685</v>
      </c>
      <c r="J298" s="125" t="s">
        <v>1228</v>
      </c>
    </row>
    <row r="299" s="1" customFormat="1" ht="22.5" customHeight="1" spans="1:10">
      <c r="A299" s="25"/>
      <c r="B299" s="25"/>
      <c r="C299" s="125" t="s">
        <v>679</v>
      </c>
      <c r="D299" s="125" t="s">
        <v>710</v>
      </c>
      <c r="E299" s="125" t="s">
        <v>1182</v>
      </c>
      <c r="F299" s="126" t="s">
        <v>682</v>
      </c>
      <c r="G299" s="125" t="s">
        <v>694</v>
      </c>
      <c r="H299" s="126" t="s">
        <v>684</v>
      </c>
      <c r="I299" s="126" t="s">
        <v>685</v>
      </c>
      <c r="J299" s="125" t="s">
        <v>1182</v>
      </c>
    </row>
    <row r="300" s="1" customFormat="1" ht="22.5" customHeight="1" spans="1:10">
      <c r="A300" s="25"/>
      <c r="B300" s="25"/>
      <c r="C300" s="125" t="s">
        <v>686</v>
      </c>
      <c r="D300" s="125" t="s">
        <v>979</v>
      </c>
      <c r="E300" s="125" t="s">
        <v>1229</v>
      </c>
      <c r="F300" s="126" t="s">
        <v>693</v>
      </c>
      <c r="G300" s="125" t="s">
        <v>779</v>
      </c>
      <c r="H300" s="126" t="s">
        <v>684</v>
      </c>
      <c r="I300" s="126" t="s">
        <v>708</v>
      </c>
      <c r="J300" s="125" t="s">
        <v>1229</v>
      </c>
    </row>
    <row r="301" s="1" customFormat="1" ht="22.5" customHeight="1" spans="1:10">
      <c r="A301" s="25"/>
      <c r="B301" s="25"/>
      <c r="C301" s="125" t="s">
        <v>696</v>
      </c>
      <c r="D301" s="125" t="s">
        <v>697</v>
      </c>
      <c r="E301" s="125" t="s">
        <v>697</v>
      </c>
      <c r="F301" s="126" t="s">
        <v>682</v>
      </c>
      <c r="G301" s="125" t="s">
        <v>813</v>
      </c>
      <c r="H301" s="126" t="s">
        <v>684</v>
      </c>
      <c r="I301" s="126" t="s">
        <v>685</v>
      </c>
      <c r="J301" s="125" t="s">
        <v>1230</v>
      </c>
    </row>
  </sheetData>
  <mergeCells count="2">
    <mergeCell ref="A3:J3"/>
    <mergeCell ref="A4:H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再次见到</cp:lastModifiedBy>
  <dcterms:created xsi:type="dcterms:W3CDTF">2025-01-21T02:50:00Z</dcterms:created>
  <dcterms:modified xsi:type="dcterms:W3CDTF">2025-03-04T16:50:15Z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2052-12.1.0.20305</vt:lpwstr>
  </property>
</Properties>
</file>